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vyplnene\"/>
    </mc:Choice>
  </mc:AlternateContent>
  <bookViews>
    <workbookView xWindow="0" yWindow="0" windowWidth="23040" windowHeight="9780"/>
  </bookViews>
  <sheets>
    <sheet name="Ucetnictvi po linii vykonu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F30" i="2"/>
  <c r="F29" i="2"/>
  <c r="F28" i="2"/>
  <c r="F27" i="2"/>
  <c r="F26" i="2"/>
  <c r="F25" i="2"/>
  <c r="F22" i="2"/>
  <c r="F23" i="2"/>
  <c r="F24" i="2"/>
  <c r="G22" i="2"/>
  <c r="G24" i="2" s="1"/>
  <c r="H22" i="2"/>
  <c r="H24" i="2" s="1"/>
  <c r="G23" i="2"/>
  <c r="H23" i="2"/>
  <c r="F20" i="2"/>
  <c r="F21" i="2"/>
  <c r="G20" i="2"/>
  <c r="G21" i="2" s="1"/>
  <c r="H20" i="2"/>
  <c r="H21" i="2" s="1"/>
  <c r="F19" i="2"/>
  <c r="G19" i="2"/>
  <c r="H19" i="2"/>
  <c r="G42" i="2" l="1"/>
  <c r="G43" i="2"/>
  <c r="G45" i="2" s="1"/>
  <c r="G47" i="2" s="1"/>
  <c r="G44" i="2"/>
  <c r="G46" i="2"/>
  <c r="C41" i="2"/>
  <c r="C42" i="2"/>
  <c r="C43" i="2"/>
  <c r="C44" i="2"/>
  <c r="F47" i="2"/>
  <c r="F46" i="2"/>
  <c r="B44" i="2"/>
  <c r="B43" i="2"/>
  <c r="D67" i="2"/>
  <c r="C67" i="2"/>
  <c r="D66" i="2"/>
  <c r="C66" i="2"/>
  <c r="B65" i="2"/>
  <c r="B64" i="2"/>
  <c r="D64" i="2"/>
  <c r="C64" i="2"/>
  <c r="F45" i="2"/>
  <c r="F44" i="2"/>
  <c r="B42" i="2"/>
  <c r="D60" i="2"/>
  <c r="C60" i="2"/>
  <c r="B60" i="2"/>
  <c r="B59" i="2"/>
  <c r="D59" i="2"/>
  <c r="C59" i="2"/>
  <c r="F43" i="2"/>
  <c r="F42" i="2"/>
  <c r="B41" i="2"/>
  <c r="D55" i="2"/>
  <c r="C55" i="2"/>
  <c r="D54" i="2"/>
  <c r="C54" i="2"/>
  <c r="B53" i="2"/>
  <c r="B52" i="2"/>
  <c r="D52" i="2"/>
  <c r="C52" i="2"/>
  <c r="G36" i="2"/>
  <c r="G37" i="2"/>
  <c r="G38" i="2"/>
  <c r="G41" i="2" s="1"/>
  <c r="G39" i="2"/>
  <c r="G40" i="2"/>
  <c r="F41" i="2"/>
  <c r="F40" i="2"/>
  <c r="F39" i="2"/>
  <c r="F38" i="2"/>
  <c r="F37" i="2"/>
  <c r="F36" i="2"/>
  <c r="C40" i="2"/>
  <c r="B40" i="2"/>
  <c r="C36" i="2"/>
  <c r="C37" i="2"/>
  <c r="C38" i="2"/>
  <c r="C39" i="2"/>
  <c r="B37" i="2"/>
  <c r="B38" i="2"/>
  <c r="B39" i="2"/>
  <c r="B36" i="2"/>
  <c r="B31" i="2"/>
  <c r="C30" i="2"/>
  <c r="B30" i="2" s="1"/>
  <c r="B32" i="2" s="1"/>
  <c r="C29" i="2"/>
  <c r="B29" i="2" s="1"/>
  <c r="B27" i="2"/>
  <c r="B28" i="2"/>
  <c r="C28" i="2"/>
  <c r="C27" i="2"/>
  <c r="C26" i="2"/>
  <c r="B26" i="2" s="1"/>
  <c r="C25" i="2"/>
  <c r="B25" i="2" s="1"/>
  <c r="B23" i="2"/>
  <c r="B24" i="2"/>
  <c r="B22" i="2"/>
  <c r="B20" i="2"/>
  <c r="B21" i="2"/>
  <c r="B19" i="2"/>
  <c r="C23" i="2"/>
  <c r="C24" i="2"/>
  <c r="C22" i="2"/>
  <c r="C20" i="2"/>
  <c r="C21" i="2"/>
  <c r="C19" i="2"/>
  <c r="E19" i="2"/>
  <c r="E20" i="2"/>
  <c r="E21" i="2"/>
  <c r="E24" i="2" s="1"/>
  <c r="E22" i="2"/>
  <c r="E23" i="2"/>
  <c r="D24" i="2"/>
  <c r="D23" i="2"/>
  <c r="D22" i="2"/>
  <c r="D21" i="2"/>
  <c r="D20" i="2"/>
  <c r="D19" i="2"/>
  <c r="B71" i="2" l="1"/>
  <c r="C72" i="2" s="1"/>
  <c r="C73" i="2" s="1"/>
  <c r="D72" i="2"/>
  <c r="D73" i="2" s="1"/>
  <c r="C45" i="2" l="1"/>
  <c r="C46" i="2" s="1"/>
  <c r="G48" i="2"/>
  <c r="G49" i="2" s="1"/>
  <c r="B45" i="2"/>
  <c r="B46" i="2" s="1"/>
  <c r="F48" i="2"/>
  <c r="F49" i="2" s="1"/>
</calcChain>
</file>

<file path=xl/sharedStrings.xml><?xml version="1.0" encoding="utf-8"?>
<sst xmlns="http://schemas.openxmlformats.org/spreadsheetml/2006/main" count="116" uniqueCount="73">
  <si>
    <t>Fixní výrobní náklady</t>
  </si>
  <si>
    <t>Divize</t>
  </si>
  <si>
    <t>Plyš</t>
  </si>
  <si>
    <t>Dřevo</t>
  </si>
  <si>
    <t>Výrobky</t>
  </si>
  <si>
    <t>Rákosníček</t>
  </si>
  <si>
    <t>Krteček</t>
  </si>
  <si>
    <t>Koník</t>
  </si>
  <si>
    <t>Slon</t>
  </si>
  <si>
    <t>Centrála</t>
  </si>
  <si>
    <t>Marže I (contribution margin)</t>
  </si>
  <si>
    <t>Celkem</t>
  </si>
  <si>
    <t>Výrobní variabilní režijní náklady</t>
  </si>
  <si>
    <t>Prodejní jednicové náklady</t>
  </si>
  <si>
    <t>Marže II (hrubý zisk)</t>
  </si>
  <si>
    <t>Fixní náklady na prodej a distribuci</t>
  </si>
  <si>
    <t>Marže III</t>
  </si>
  <si>
    <t>Správní náklady divizí</t>
  </si>
  <si>
    <t>Marže IV</t>
  </si>
  <si>
    <t>Správní náklady centrály</t>
  </si>
  <si>
    <t>Výnosy z prodeje výkonů v základních cenách</t>
  </si>
  <si>
    <t>Poskytnuté slevy</t>
  </si>
  <si>
    <t>Výnosy z prodeje výkonů po slevách</t>
  </si>
  <si>
    <t>-</t>
  </si>
  <si>
    <t>Variabilní výrobní náklady prodaných výkonů</t>
  </si>
  <si>
    <t>Variabilní prodejní náklady prodaných výkonů</t>
  </si>
  <si>
    <t>Zisk z hlavní výdělečné činnosti</t>
  </si>
  <si>
    <t>RETROGRÁDNÍ KALKULACE</t>
  </si>
  <si>
    <t>SOUČTOVÁ KALKULACE</t>
  </si>
  <si>
    <t>Základní prodejní cena</t>
  </si>
  <si>
    <t>Průměrná sleva</t>
  </si>
  <si>
    <t>Prodejní cena po slevách</t>
  </si>
  <si>
    <t>Variabilní prodejní náklady</t>
  </si>
  <si>
    <t>Marže I</t>
  </si>
  <si>
    <t>Marže II</t>
  </si>
  <si>
    <t>Správní náklady divize</t>
  </si>
  <si>
    <t>Průměrný zisk výkonů</t>
  </si>
  <si>
    <t>Variabilní výrobní náklady</t>
  </si>
  <si>
    <t>Výrobní jednicové mzdy</t>
  </si>
  <si>
    <t>Variabilní náklady výkonu celkem</t>
  </si>
  <si>
    <t>Fixní náklady správy divize</t>
  </si>
  <si>
    <t>Fixní náklady centrály</t>
  </si>
  <si>
    <t>Plné náklady výroby a prodeje</t>
  </si>
  <si>
    <t>Úplné náklady výkonu</t>
  </si>
  <si>
    <t>Výrobní jednicový materiál</t>
  </si>
  <si>
    <t>Doba výroby (strojové minuty na ks)</t>
  </si>
  <si>
    <t>ALOKACE SPRÁVNÍCH NÁKLADŮ DIVIZE PODLE ROZVRHOVÉ ZÁKLADNY (RZ) VÝNOSY Z PRODEJE</t>
  </si>
  <si>
    <t>Fixní náklady - výroba (v tis. Kč/měsíc)</t>
  </si>
  <si>
    <t>Fixní náklady - prodej a distribuce (v tis. Kč/měsíc)</t>
  </si>
  <si>
    <t>Fixní náklady - správa (v tis. Kč/měsíc)</t>
  </si>
  <si>
    <t>Objem výroby (v tis. ks/měsíc)</t>
  </si>
  <si>
    <t>Objem prodeje (v tis. ks/měsíc)</t>
  </si>
  <si>
    <t>Základní prodejní cena (v Kč/ks)</t>
  </si>
  <si>
    <t>Výrobní jednicový materiál (v Kč/ks)</t>
  </si>
  <si>
    <t>Výrobní jednicové mzdy (v Kč/ks)</t>
  </si>
  <si>
    <t>Výrobní variabilní režijní náklady (v Kč/ks)</t>
  </si>
  <si>
    <t>Prodejní jednicový materiál (v Kč/ks)</t>
  </si>
  <si>
    <t>Průměrná výše slev poskytnutých zákazníkům (v %)</t>
  </si>
  <si>
    <t>VÝSLEDOVKA NA BÁZI PRODANÝCH VÝKONŮ (s důrazem na ziskovost výkonů) v tis. Kč</t>
  </si>
  <si>
    <t>Doba výroby celkem (v tis. strojových minut)</t>
  </si>
  <si>
    <t>Sazba výrobních nákladů na jednotku RZ (v Kč/min)</t>
  </si>
  <si>
    <t>Přiřazené výrobní náklady na druh výkonu (v tis. Kč)</t>
  </si>
  <si>
    <t>Přiřazené výrobní náklady na jednici (v Kč/ks)</t>
  </si>
  <si>
    <t>Objem prodeje (v tis. ks)</t>
  </si>
  <si>
    <t>Prodejní náklady na jednici výkonu (v Kč/ks)</t>
  </si>
  <si>
    <t>Výnosy z prodeje (v tis. Kč)</t>
  </si>
  <si>
    <t>Procentní přirážka správních nákladů (v %)</t>
  </si>
  <si>
    <t>Přiřazené správní náklady na druh výkonu (v tis. Kč)</t>
  </si>
  <si>
    <t>Přiřazené správní náklady na jednici (v Kč/ks)</t>
  </si>
  <si>
    <t>Procentní přirážka nákladů centrály (v %)</t>
  </si>
  <si>
    <t>ALOKACE SPRÁVNÍCH NÁKLADŮ CENTRÁLY PODLE ROZVRHOVÉ ZÁKLADNY (RZ) VÝNOSY Z PRODEJE</t>
  </si>
  <si>
    <t>ALOKACE VÝROBNÍCH NÁKLADŮ DIVIZE PODLE ROZVRHOVÉ ZÁKLADNY (RZ) DOBA VÝROBY</t>
  </si>
  <si>
    <t>ALOKACE PRODEJNÍCH NÁKLADŮ DIVIZE PODLE OBJEMU VÝKONŮ (METODA PROSTÉHO DĚLENÍ)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</si>
</sst>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0" fillId="4" borderId="1" xfId="0" applyFont="1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3" fontId="0" fillId="5" borderId="1" xfId="0" applyNumberFormat="1" applyFill="1" applyBorder="1"/>
    <xf numFmtId="0" fontId="0" fillId="6" borderId="1" xfId="0" applyFill="1" applyBorder="1"/>
    <xf numFmtId="3" fontId="0" fillId="6" borderId="1" xfId="0" applyNumberFormat="1" applyFill="1" applyBorder="1"/>
    <xf numFmtId="0" fontId="0" fillId="7" borderId="1" xfId="0" applyFill="1" applyBorder="1"/>
    <xf numFmtId="3" fontId="0" fillId="7" borderId="1" xfId="0" applyNumberFormat="1" applyFill="1" applyBorder="1"/>
    <xf numFmtId="164" fontId="0" fillId="0" borderId="1" xfId="0" applyNumberFormat="1" applyBorder="1"/>
    <xf numFmtId="4" fontId="0" fillId="0" borderId="1" xfId="0" applyNumberFormat="1" applyBorder="1"/>
    <xf numFmtId="10" fontId="0" fillId="0" borderId="1" xfId="1" applyNumberFormat="1" applyFont="1" applyBorder="1"/>
    <xf numFmtId="0" fontId="1" fillId="0" borderId="0" xfId="0" applyFont="1" applyBorder="1"/>
    <xf numFmtId="0" fontId="0" fillId="0" borderId="0" xfId="0" applyBorder="1"/>
    <xf numFmtId="4" fontId="0" fillId="0" borderId="0" xfId="0" applyNumberFormat="1" applyBorder="1"/>
    <xf numFmtId="2" fontId="0" fillId="0" borderId="1" xfId="0" applyNumberForma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CCE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zoomScaleNormal="100" workbookViewId="0"/>
  </sheetViews>
  <sheetFormatPr defaultRowHeight="15" x14ac:dyDescent="0.25"/>
  <cols>
    <col min="1" max="1" width="45.85546875" customWidth="1"/>
    <col min="2" max="4" width="12.28515625" customWidth="1"/>
    <col min="5" max="5" width="24.140625" customWidth="1"/>
    <col min="6" max="9" width="12.28515625" customWidth="1"/>
    <col min="11" max="11" width="31.28515625" bestFit="1" customWidth="1"/>
    <col min="12" max="13" width="12.28515625" customWidth="1"/>
  </cols>
  <sheetData>
    <row r="1" spans="1:9" s="1" customFormat="1" ht="13.5" customHeight="1" x14ac:dyDescent="0.25">
      <c r="A1" s="4" t="s">
        <v>1</v>
      </c>
      <c r="B1" s="4"/>
      <c r="C1" s="4" t="s">
        <v>2</v>
      </c>
      <c r="D1" s="4"/>
      <c r="E1" s="4"/>
      <c r="F1" s="4" t="s">
        <v>3</v>
      </c>
      <c r="G1" s="4"/>
      <c r="H1" s="4"/>
      <c r="I1" s="4" t="s">
        <v>9</v>
      </c>
    </row>
    <row r="2" spans="1:9" s="1" customFormat="1" ht="13.5" customHeight="1" x14ac:dyDescent="0.25">
      <c r="A2" s="4" t="s">
        <v>4</v>
      </c>
      <c r="B2" s="4"/>
      <c r="C2" s="4"/>
      <c r="D2" s="4" t="s">
        <v>5</v>
      </c>
      <c r="E2" s="4" t="s">
        <v>6</v>
      </c>
      <c r="F2" s="4"/>
      <c r="G2" s="4" t="s">
        <v>7</v>
      </c>
      <c r="H2" s="4" t="s">
        <v>8</v>
      </c>
      <c r="I2" s="4"/>
    </row>
    <row r="3" spans="1:9" x14ac:dyDescent="0.25">
      <c r="A3" s="2" t="s">
        <v>50</v>
      </c>
      <c r="B3" s="2"/>
      <c r="C3" s="2"/>
      <c r="D3" s="2">
        <v>400</v>
      </c>
      <c r="E3" s="2">
        <v>800</v>
      </c>
      <c r="F3" s="2"/>
      <c r="G3" s="2">
        <v>500</v>
      </c>
      <c r="H3" s="2">
        <v>300</v>
      </c>
      <c r="I3" s="2"/>
    </row>
    <row r="4" spans="1:9" x14ac:dyDescent="0.25">
      <c r="A4" s="2" t="s">
        <v>51</v>
      </c>
      <c r="B4" s="2"/>
      <c r="C4" s="2"/>
      <c r="D4" s="2">
        <v>350</v>
      </c>
      <c r="E4" s="2">
        <v>800</v>
      </c>
      <c r="F4" s="2"/>
      <c r="G4" s="2">
        <v>480</v>
      </c>
      <c r="H4" s="2">
        <v>300</v>
      </c>
      <c r="I4" s="2"/>
    </row>
    <row r="5" spans="1:9" x14ac:dyDescent="0.25">
      <c r="A5" s="2" t="s">
        <v>52</v>
      </c>
      <c r="B5" s="2"/>
      <c r="C5" s="2"/>
      <c r="D5" s="2">
        <v>200</v>
      </c>
      <c r="E5" s="2">
        <v>250</v>
      </c>
      <c r="F5" s="2"/>
      <c r="G5" s="2">
        <v>200</v>
      </c>
      <c r="H5" s="2">
        <v>200</v>
      </c>
      <c r="I5" s="2"/>
    </row>
    <row r="6" spans="1:9" x14ac:dyDescent="0.25">
      <c r="A6" s="2" t="s">
        <v>57</v>
      </c>
      <c r="B6" s="2"/>
      <c r="C6" s="2"/>
      <c r="D6" s="2">
        <v>10</v>
      </c>
      <c r="E6" s="2">
        <v>0</v>
      </c>
      <c r="F6" s="2"/>
      <c r="G6" s="2">
        <v>25</v>
      </c>
      <c r="H6" s="2">
        <v>20</v>
      </c>
      <c r="I6" s="2"/>
    </row>
    <row r="7" spans="1:9" x14ac:dyDescent="0.25">
      <c r="A7" s="2" t="s">
        <v>53</v>
      </c>
      <c r="B7" s="2"/>
      <c r="C7" s="2"/>
      <c r="D7" s="2">
        <v>40</v>
      </c>
      <c r="E7" s="2">
        <v>80</v>
      </c>
      <c r="F7" s="2"/>
      <c r="G7" s="2">
        <v>35</v>
      </c>
      <c r="H7" s="2">
        <v>70</v>
      </c>
      <c r="I7" s="2"/>
    </row>
    <row r="8" spans="1:9" x14ac:dyDescent="0.25">
      <c r="A8" s="2" t="s">
        <v>54</v>
      </c>
      <c r="B8" s="2"/>
      <c r="C8" s="2"/>
      <c r="D8" s="2">
        <v>50</v>
      </c>
      <c r="E8" s="2">
        <v>60</v>
      </c>
      <c r="F8" s="2"/>
      <c r="G8" s="2">
        <v>20</v>
      </c>
      <c r="H8" s="2">
        <v>25</v>
      </c>
      <c r="I8" s="2"/>
    </row>
    <row r="9" spans="1:9" x14ac:dyDescent="0.25">
      <c r="A9" s="2" t="s">
        <v>55</v>
      </c>
      <c r="B9" s="2"/>
      <c r="C9" s="2"/>
      <c r="D9" s="2">
        <v>20</v>
      </c>
      <c r="E9" s="2">
        <v>20</v>
      </c>
      <c r="F9" s="2"/>
      <c r="G9" s="2">
        <v>10</v>
      </c>
      <c r="H9" s="2">
        <v>5</v>
      </c>
      <c r="I9" s="2"/>
    </row>
    <row r="10" spans="1:9" x14ac:dyDescent="0.25">
      <c r="A10" s="2" t="s">
        <v>56</v>
      </c>
      <c r="B10" s="2"/>
      <c r="C10" s="2"/>
      <c r="D10" s="2">
        <v>10</v>
      </c>
      <c r="E10" s="2">
        <v>10</v>
      </c>
      <c r="F10" s="2"/>
      <c r="G10" s="2">
        <v>5</v>
      </c>
      <c r="H10" s="2">
        <v>5</v>
      </c>
      <c r="I10" s="2"/>
    </row>
    <row r="11" spans="1:9" x14ac:dyDescent="0.25">
      <c r="A11" s="2" t="s">
        <v>47</v>
      </c>
      <c r="B11" s="3"/>
      <c r="C11" s="3">
        <v>10000</v>
      </c>
      <c r="D11" s="2"/>
      <c r="E11" s="2"/>
      <c r="F11" s="3">
        <v>27000</v>
      </c>
      <c r="G11" s="2"/>
      <c r="H11" s="2"/>
      <c r="I11" s="2"/>
    </row>
    <row r="12" spans="1:9" x14ac:dyDescent="0.25">
      <c r="A12" s="2" t="s">
        <v>48</v>
      </c>
      <c r="B12" s="3"/>
      <c r="C12" s="3">
        <v>8000</v>
      </c>
      <c r="D12" s="2"/>
      <c r="E12" s="2"/>
      <c r="F12" s="3">
        <v>12000</v>
      </c>
      <c r="G12" s="2"/>
      <c r="H12" s="2"/>
      <c r="I12" s="2"/>
    </row>
    <row r="13" spans="1:9" x14ac:dyDescent="0.25">
      <c r="A13" s="2" t="s">
        <v>49</v>
      </c>
      <c r="B13" s="3"/>
      <c r="C13" s="3">
        <v>6000</v>
      </c>
      <c r="D13" s="2"/>
      <c r="E13" s="2"/>
      <c r="F13" s="3">
        <v>21000</v>
      </c>
      <c r="G13" s="2"/>
      <c r="H13" s="2"/>
      <c r="I13" s="3">
        <v>40000</v>
      </c>
    </row>
    <row r="14" spans="1:9" x14ac:dyDescent="0.25">
      <c r="A14" s="2" t="s">
        <v>45</v>
      </c>
      <c r="B14" s="2"/>
      <c r="C14" s="3"/>
      <c r="D14" s="16">
        <v>4.7</v>
      </c>
      <c r="E14" s="16">
        <v>3.9</v>
      </c>
      <c r="F14" s="2"/>
      <c r="G14" s="2"/>
      <c r="H14" s="2"/>
      <c r="I14" s="2"/>
    </row>
    <row r="16" spans="1:9" x14ac:dyDescent="0.25">
      <c r="A16" s="1" t="s">
        <v>58</v>
      </c>
    </row>
    <row r="17" spans="1:9" ht="13.5" customHeight="1" x14ac:dyDescent="0.25">
      <c r="A17" s="5" t="s">
        <v>1</v>
      </c>
      <c r="B17" s="5" t="s">
        <v>11</v>
      </c>
      <c r="C17" s="5" t="s">
        <v>2</v>
      </c>
      <c r="D17" s="5"/>
      <c r="E17" s="5"/>
      <c r="F17" s="5" t="s">
        <v>3</v>
      </c>
      <c r="G17" s="5"/>
      <c r="H17" s="5"/>
      <c r="I17" s="5" t="s">
        <v>9</v>
      </c>
    </row>
    <row r="18" spans="1:9" ht="13.5" customHeight="1" x14ac:dyDescent="0.25">
      <c r="A18" s="5" t="s">
        <v>4</v>
      </c>
      <c r="B18" s="6" t="s">
        <v>11</v>
      </c>
      <c r="C18" s="6" t="s">
        <v>11</v>
      </c>
      <c r="D18" s="6" t="s">
        <v>5</v>
      </c>
      <c r="E18" s="6" t="s">
        <v>6</v>
      </c>
      <c r="F18" s="6" t="s">
        <v>11</v>
      </c>
      <c r="G18" s="6" t="s">
        <v>7</v>
      </c>
      <c r="H18" s="6" t="s">
        <v>8</v>
      </c>
      <c r="I18" s="6" t="s">
        <v>23</v>
      </c>
    </row>
    <row r="19" spans="1:9" x14ac:dyDescent="0.25">
      <c r="A19" s="7" t="s">
        <v>20</v>
      </c>
      <c r="B19" s="8">
        <f>C19+F19</f>
        <v>426000</v>
      </c>
      <c r="C19" s="8">
        <f>D19+E19</f>
        <v>270000</v>
      </c>
      <c r="D19" s="8">
        <f>D5*D4</f>
        <v>70000</v>
      </c>
      <c r="E19" s="8">
        <f>E5*E4</f>
        <v>200000</v>
      </c>
      <c r="F19" s="8">
        <f>G19+H19</f>
        <v>156000</v>
      </c>
      <c r="G19" s="8">
        <f t="shared" ref="G19:H19" si="0">G5*G4</f>
        <v>96000</v>
      </c>
      <c r="H19" s="8">
        <f t="shared" si="0"/>
        <v>60000</v>
      </c>
      <c r="I19" s="2"/>
    </row>
    <row r="20" spans="1:9" x14ac:dyDescent="0.25">
      <c r="A20" s="7" t="s">
        <v>21</v>
      </c>
      <c r="B20" s="8">
        <f t="shared" ref="B20:B21" si="1">C20+F20</f>
        <v>43000</v>
      </c>
      <c r="C20" s="8">
        <f t="shared" ref="C20:C21" si="2">D20+E20</f>
        <v>7000</v>
      </c>
      <c r="D20" s="8">
        <f>D6/100*D19</f>
        <v>7000</v>
      </c>
      <c r="E20" s="8">
        <f>E6/100*E19</f>
        <v>0</v>
      </c>
      <c r="F20" s="8">
        <f t="shared" ref="F20:F24" si="3">G20+H20</f>
        <v>36000</v>
      </c>
      <c r="G20" s="8">
        <f t="shared" ref="G20:H20" si="4">G6/100*G19</f>
        <v>24000</v>
      </c>
      <c r="H20" s="8">
        <f t="shared" si="4"/>
        <v>12000</v>
      </c>
      <c r="I20" s="2"/>
    </row>
    <row r="21" spans="1:9" x14ac:dyDescent="0.25">
      <c r="A21" s="9" t="s">
        <v>22</v>
      </c>
      <c r="B21" s="8">
        <f t="shared" si="1"/>
        <v>383000</v>
      </c>
      <c r="C21" s="8">
        <f t="shared" si="2"/>
        <v>263000</v>
      </c>
      <c r="D21" s="8">
        <f>D19-D20</f>
        <v>63000</v>
      </c>
      <c r="E21" s="8">
        <f>E19-E20</f>
        <v>200000</v>
      </c>
      <c r="F21" s="8">
        <f t="shared" si="3"/>
        <v>120000</v>
      </c>
      <c r="G21" s="8">
        <f t="shared" ref="G21:H21" si="5">G19-G20</f>
        <v>72000</v>
      </c>
      <c r="H21" s="8">
        <f t="shared" si="5"/>
        <v>48000</v>
      </c>
      <c r="I21" s="2"/>
    </row>
    <row r="22" spans="1:9" x14ac:dyDescent="0.25">
      <c r="A22" s="10" t="s">
        <v>24</v>
      </c>
      <c r="B22" s="11">
        <f>C22+F22</f>
        <v>227700</v>
      </c>
      <c r="C22" s="11">
        <f>D22+E22</f>
        <v>166500</v>
      </c>
      <c r="D22" s="11">
        <f>(D7+D8+D9)*D4</f>
        <v>38500</v>
      </c>
      <c r="E22" s="11">
        <f>(E7+E8+E9)*E4</f>
        <v>128000</v>
      </c>
      <c r="F22" s="11">
        <f t="shared" si="3"/>
        <v>61200</v>
      </c>
      <c r="G22" s="11">
        <f t="shared" ref="G22:H22" si="6">(G7+G8+G9)*G4</f>
        <v>31200</v>
      </c>
      <c r="H22" s="11">
        <f t="shared" si="6"/>
        <v>30000</v>
      </c>
      <c r="I22" s="2"/>
    </row>
    <row r="23" spans="1:9" x14ac:dyDescent="0.25">
      <c r="A23" s="10" t="s">
        <v>25</v>
      </c>
      <c r="B23" s="11">
        <f t="shared" ref="B23:B30" si="7">C23+F23</f>
        <v>15400</v>
      </c>
      <c r="C23" s="11">
        <f t="shared" ref="C23:C24" si="8">D23+E23</f>
        <v>11500</v>
      </c>
      <c r="D23" s="11">
        <f>D10*D4</f>
        <v>3500</v>
      </c>
      <c r="E23" s="11">
        <f>E10*E4</f>
        <v>8000</v>
      </c>
      <c r="F23" s="11">
        <f t="shared" si="3"/>
        <v>3900</v>
      </c>
      <c r="G23" s="11">
        <f t="shared" ref="G23:H23" si="9">G10*G4</f>
        <v>2400</v>
      </c>
      <c r="H23" s="11">
        <f t="shared" si="9"/>
        <v>1500</v>
      </c>
      <c r="I23" s="2"/>
    </row>
    <row r="24" spans="1:9" x14ac:dyDescent="0.25">
      <c r="A24" s="10" t="s">
        <v>10</v>
      </c>
      <c r="B24" s="11">
        <f t="shared" si="7"/>
        <v>139900</v>
      </c>
      <c r="C24" s="11">
        <f t="shared" si="8"/>
        <v>85000</v>
      </c>
      <c r="D24" s="11">
        <f>D21-D22-D23</f>
        <v>21000</v>
      </c>
      <c r="E24" s="11">
        <f>E21-E22-E23</f>
        <v>64000</v>
      </c>
      <c r="F24" s="11">
        <f t="shared" si="3"/>
        <v>54900</v>
      </c>
      <c r="G24" s="11">
        <f t="shared" ref="G24:H24" si="10">G21-G22-G23</f>
        <v>38400</v>
      </c>
      <c r="H24" s="11">
        <f t="shared" si="10"/>
        <v>16500</v>
      </c>
      <c r="I24" s="2"/>
    </row>
    <row r="25" spans="1:9" x14ac:dyDescent="0.25">
      <c r="A25" s="12" t="s">
        <v>0</v>
      </c>
      <c r="B25" s="13">
        <f t="shared" si="7"/>
        <v>37000</v>
      </c>
      <c r="C25" s="13">
        <f>C11</f>
        <v>10000</v>
      </c>
      <c r="D25" s="2"/>
      <c r="E25" s="2"/>
      <c r="F25" s="13">
        <f>F11</f>
        <v>27000</v>
      </c>
      <c r="G25" s="2"/>
      <c r="H25" s="2"/>
      <c r="I25" s="2"/>
    </row>
    <row r="26" spans="1:9" x14ac:dyDescent="0.25">
      <c r="A26" s="12" t="s">
        <v>14</v>
      </c>
      <c r="B26" s="13">
        <f t="shared" si="7"/>
        <v>102900</v>
      </c>
      <c r="C26" s="13">
        <f>C24-C25</f>
        <v>75000</v>
      </c>
      <c r="D26" s="2"/>
      <c r="E26" s="2"/>
      <c r="F26" s="13">
        <f>F24-F25</f>
        <v>27900</v>
      </c>
      <c r="G26" s="2"/>
      <c r="H26" s="2"/>
      <c r="I26" s="2"/>
    </row>
    <row r="27" spans="1:9" x14ac:dyDescent="0.25">
      <c r="A27" s="12" t="s">
        <v>15</v>
      </c>
      <c r="B27" s="13">
        <f t="shared" si="7"/>
        <v>20000</v>
      </c>
      <c r="C27" s="13">
        <f>C12</f>
        <v>8000</v>
      </c>
      <c r="D27" s="2"/>
      <c r="E27" s="2"/>
      <c r="F27" s="13">
        <f>F12</f>
        <v>12000</v>
      </c>
      <c r="G27" s="2"/>
      <c r="H27" s="2"/>
      <c r="I27" s="2"/>
    </row>
    <row r="28" spans="1:9" x14ac:dyDescent="0.25">
      <c r="A28" s="12" t="s">
        <v>16</v>
      </c>
      <c r="B28" s="13">
        <f t="shared" si="7"/>
        <v>82900</v>
      </c>
      <c r="C28" s="13">
        <f>C26-C27</f>
        <v>67000</v>
      </c>
      <c r="D28" s="2"/>
      <c r="E28" s="2"/>
      <c r="F28" s="13">
        <f>F26-F27</f>
        <v>15900</v>
      </c>
      <c r="G28" s="2"/>
      <c r="H28" s="2"/>
      <c r="I28" s="2"/>
    </row>
    <row r="29" spans="1:9" x14ac:dyDescent="0.25">
      <c r="A29" s="12" t="s">
        <v>17</v>
      </c>
      <c r="B29" s="13">
        <f t="shared" si="7"/>
        <v>27000</v>
      </c>
      <c r="C29" s="13">
        <f>C13</f>
        <v>6000</v>
      </c>
      <c r="D29" s="2"/>
      <c r="E29" s="2"/>
      <c r="F29" s="13">
        <f>F13</f>
        <v>21000</v>
      </c>
      <c r="G29" s="2"/>
      <c r="H29" s="2"/>
      <c r="I29" s="2"/>
    </row>
    <row r="30" spans="1:9" x14ac:dyDescent="0.25">
      <c r="A30" s="12" t="s">
        <v>18</v>
      </c>
      <c r="B30" s="13">
        <f t="shared" si="7"/>
        <v>55900</v>
      </c>
      <c r="C30" s="13">
        <f>C28-C29</f>
        <v>61000</v>
      </c>
      <c r="D30" s="2"/>
      <c r="E30" s="2"/>
      <c r="F30" s="13">
        <f>F28-F29</f>
        <v>-5100</v>
      </c>
      <c r="G30" s="2"/>
      <c r="H30" s="2"/>
      <c r="I30" s="2"/>
    </row>
    <row r="31" spans="1:9" x14ac:dyDescent="0.25">
      <c r="A31" s="14" t="s">
        <v>19</v>
      </c>
      <c r="B31" s="15">
        <f>I31</f>
        <v>40000</v>
      </c>
      <c r="C31" s="3"/>
      <c r="D31" s="3"/>
      <c r="E31" s="3"/>
      <c r="F31" s="3"/>
      <c r="G31" s="3"/>
      <c r="H31" s="3"/>
      <c r="I31" s="3">
        <f>I13</f>
        <v>40000</v>
      </c>
    </row>
    <row r="32" spans="1:9" x14ac:dyDescent="0.25">
      <c r="A32" s="14" t="s">
        <v>26</v>
      </c>
      <c r="B32" s="15">
        <f>B30-B31</f>
        <v>15900</v>
      </c>
      <c r="C32" s="3"/>
      <c r="D32" s="3"/>
      <c r="E32" s="3"/>
      <c r="F32" s="3"/>
      <c r="G32" s="3"/>
      <c r="H32" s="3"/>
      <c r="I32" s="3"/>
    </row>
    <row r="34" spans="1:7" x14ac:dyDescent="0.25">
      <c r="A34" s="1" t="s">
        <v>28</v>
      </c>
      <c r="B34" s="1"/>
      <c r="C34" s="1"/>
      <c r="E34" s="1" t="s">
        <v>27</v>
      </c>
    </row>
    <row r="35" spans="1:7" x14ac:dyDescent="0.25">
      <c r="A35" s="5" t="s">
        <v>4</v>
      </c>
      <c r="B35" s="6" t="s">
        <v>5</v>
      </c>
      <c r="C35" s="6" t="s">
        <v>6</v>
      </c>
      <c r="E35" s="5" t="s">
        <v>4</v>
      </c>
      <c r="F35" s="6" t="s">
        <v>5</v>
      </c>
      <c r="G35" s="6" t="s">
        <v>6</v>
      </c>
    </row>
    <row r="36" spans="1:7" x14ac:dyDescent="0.25">
      <c r="A36" s="2" t="s">
        <v>44</v>
      </c>
      <c r="B36" s="2">
        <f>D7</f>
        <v>40</v>
      </c>
      <c r="C36" s="2">
        <f>E7</f>
        <v>80</v>
      </c>
      <c r="E36" s="2" t="s">
        <v>29</v>
      </c>
      <c r="F36" s="2">
        <f>D5</f>
        <v>200</v>
      </c>
      <c r="G36" s="2">
        <f>E5</f>
        <v>250</v>
      </c>
    </row>
    <row r="37" spans="1:7" x14ac:dyDescent="0.25">
      <c r="A37" s="2" t="s">
        <v>38</v>
      </c>
      <c r="B37" s="2">
        <f t="shared" ref="B37:C39" si="11">D8</f>
        <v>50</v>
      </c>
      <c r="C37" s="2">
        <f t="shared" si="11"/>
        <v>60</v>
      </c>
      <c r="E37" s="2" t="s">
        <v>30</v>
      </c>
      <c r="F37" s="2">
        <f>D6/100*F36</f>
        <v>20</v>
      </c>
      <c r="G37" s="2">
        <f>E6/100*G36</f>
        <v>0</v>
      </c>
    </row>
    <row r="38" spans="1:7" x14ac:dyDescent="0.25">
      <c r="A38" s="2" t="s">
        <v>12</v>
      </c>
      <c r="B38" s="2">
        <f t="shared" si="11"/>
        <v>20</v>
      </c>
      <c r="C38" s="2">
        <f t="shared" si="11"/>
        <v>20</v>
      </c>
      <c r="E38" s="2" t="s">
        <v>31</v>
      </c>
      <c r="F38" s="2">
        <f>F36-F37</f>
        <v>180</v>
      </c>
      <c r="G38" s="2">
        <f>G36-G37</f>
        <v>250</v>
      </c>
    </row>
    <row r="39" spans="1:7" x14ac:dyDescent="0.25">
      <c r="A39" s="2" t="s">
        <v>13</v>
      </c>
      <c r="B39" s="2">
        <f t="shared" si="11"/>
        <v>10</v>
      </c>
      <c r="C39" s="2">
        <f t="shared" si="11"/>
        <v>10</v>
      </c>
      <c r="E39" s="2" t="s">
        <v>37</v>
      </c>
      <c r="F39" s="2">
        <f>D7+D8+D9</f>
        <v>110</v>
      </c>
      <c r="G39" s="2">
        <f>E7+E8+E9</f>
        <v>160</v>
      </c>
    </row>
    <row r="40" spans="1:7" x14ac:dyDescent="0.25">
      <c r="A40" s="2" t="s">
        <v>39</v>
      </c>
      <c r="B40" s="2">
        <f>B36+B37+B38+B39</f>
        <v>120</v>
      </c>
      <c r="C40" s="2">
        <f>C36+C37+C38+C39</f>
        <v>170</v>
      </c>
      <c r="E40" s="2" t="s">
        <v>32</v>
      </c>
      <c r="F40" s="2">
        <f>D10</f>
        <v>10</v>
      </c>
      <c r="G40" s="2">
        <f>E10</f>
        <v>10</v>
      </c>
    </row>
    <row r="41" spans="1:7" x14ac:dyDescent="0.25">
      <c r="A41" s="2" t="s">
        <v>0</v>
      </c>
      <c r="B41" s="22">
        <f>C55</f>
        <v>9.4</v>
      </c>
      <c r="C41" s="22">
        <f>D55</f>
        <v>7.8</v>
      </c>
      <c r="E41" s="2" t="s">
        <v>33</v>
      </c>
      <c r="F41" s="2">
        <f>F38-F39-F40</f>
        <v>60</v>
      </c>
      <c r="G41" s="2">
        <f>G38-G39-G40</f>
        <v>80</v>
      </c>
    </row>
    <row r="42" spans="1:7" x14ac:dyDescent="0.25">
      <c r="A42" s="2" t="s">
        <v>15</v>
      </c>
      <c r="B42" s="22">
        <f>C60</f>
        <v>6.9565217391304346</v>
      </c>
      <c r="C42" s="22">
        <f>D60</f>
        <v>6.9565217391304346</v>
      </c>
      <c r="E42" s="2" t="s">
        <v>0</v>
      </c>
      <c r="F42" s="2">
        <f>C55</f>
        <v>9.4</v>
      </c>
      <c r="G42" s="2">
        <f>D55</f>
        <v>7.8</v>
      </c>
    </row>
    <row r="43" spans="1:7" x14ac:dyDescent="0.25">
      <c r="A43" s="2" t="s">
        <v>42</v>
      </c>
      <c r="B43" s="22">
        <f>B40+B41+B42</f>
        <v>136.35652173913044</v>
      </c>
      <c r="C43" s="22">
        <f>C40+C41+C42</f>
        <v>184.75652173913045</v>
      </c>
      <c r="E43" s="2" t="s">
        <v>34</v>
      </c>
      <c r="F43" s="2">
        <f>F41-F42</f>
        <v>50.6</v>
      </c>
      <c r="G43" s="2">
        <f>G41-G42</f>
        <v>72.2</v>
      </c>
    </row>
    <row r="44" spans="1:7" x14ac:dyDescent="0.25">
      <c r="A44" s="2" t="s">
        <v>40</v>
      </c>
      <c r="B44" s="22">
        <f>C67</f>
        <v>4.1064638783269958</v>
      </c>
      <c r="C44" s="22">
        <f>D67</f>
        <v>5.7034220532319395</v>
      </c>
      <c r="E44" s="2" t="s">
        <v>15</v>
      </c>
      <c r="F44" s="17">
        <f>C60</f>
        <v>6.9565217391304346</v>
      </c>
      <c r="G44" s="17">
        <f>D60</f>
        <v>6.9565217391304346</v>
      </c>
    </row>
    <row r="45" spans="1:7" x14ac:dyDescent="0.25">
      <c r="A45" s="2" t="s">
        <v>41</v>
      </c>
      <c r="B45" s="22">
        <f>C73</f>
        <v>18.798955613577025</v>
      </c>
      <c r="C45" s="22">
        <f>D73</f>
        <v>26.109660574412533</v>
      </c>
      <c r="E45" s="2" t="s">
        <v>16</v>
      </c>
      <c r="F45" s="17">
        <f>F43-F44</f>
        <v>43.643478260869564</v>
      </c>
      <c r="G45" s="17">
        <f>G43-G44</f>
        <v>65.243478260869566</v>
      </c>
    </row>
    <row r="46" spans="1:7" x14ac:dyDescent="0.25">
      <c r="A46" s="2" t="s">
        <v>43</v>
      </c>
      <c r="B46" s="22">
        <f>B43+B44+B45</f>
        <v>159.26194123103446</v>
      </c>
      <c r="C46" s="22">
        <f>C43+C44+C45</f>
        <v>216.56960436677494</v>
      </c>
      <c r="E46" s="2" t="s">
        <v>35</v>
      </c>
      <c r="F46" s="22">
        <f>C67</f>
        <v>4.1064638783269958</v>
      </c>
      <c r="G46" s="22">
        <f>D67</f>
        <v>5.7034220532319395</v>
      </c>
    </row>
    <row r="47" spans="1:7" x14ac:dyDescent="0.25">
      <c r="E47" s="2" t="s">
        <v>18</v>
      </c>
      <c r="F47" s="17">
        <f>F45-F46</f>
        <v>39.537014382542566</v>
      </c>
      <c r="G47" s="17">
        <f>G45-G46</f>
        <v>59.540056207637626</v>
      </c>
    </row>
    <row r="48" spans="1:7" x14ac:dyDescent="0.25">
      <c r="E48" s="2" t="s">
        <v>19</v>
      </c>
      <c r="F48" s="22">
        <f>C73</f>
        <v>18.798955613577025</v>
      </c>
      <c r="G48" s="22">
        <f>D73</f>
        <v>26.109660574412533</v>
      </c>
    </row>
    <row r="49" spans="1:7" x14ac:dyDescent="0.25">
      <c r="E49" s="2" t="s">
        <v>36</v>
      </c>
      <c r="F49" s="17">
        <f>F47-F48</f>
        <v>20.738058768965541</v>
      </c>
      <c r="G49" s="17">
        <f>G47-G48</f>
        <v>33.430395633225089</v>
      </c>
    </row>
    <row r="50" spans="1:7" x14ac:dyDescent="0.25">
      <c r="A50" s="1" t="s">
        <v>71</v>
      </c>
    </row>
    <row r="51" spans="1:7" x14ac:dyDescent="0.25">
      <c r="A51" s="5" t="s">
        <v>4</v>
      </c>
      <c r="B51" s="6" t="s">
        <v>11</v>
      </c>
      <c r="C51" s="6" t="s">
        <v>5</v>
      </c>
      <c r="D51" s="6" t="s">
        <v>6</v>
      </c>
    </row>
    <row r="52" spans="1:7" x14ac:dyDescent="0.25">
      <c r="A52" s="2" t="s">
        <v>59</v>
      </c>
      <c r="B52" s="3">
        <f>C52+D52</f>
        <v>5000</v>
      </c>
      <c r="C52" s="3">
        <f>D14*D3</f>
        <v>1880</v>
      </c>
      <c r="D52" s="3">
        <f>E14*E3</f>
        <v>3120</v>
      </c>
    </row>
    <row r="53" spans="1:7" x14ac:dyDescent="0.25">
      <c r="A53" s="2" t="s">
        <v>60</v>
      </c>
      <c r="B53" s="3">
        <f>C11/B52</f>
        <v>2</v>
      </c>
      <c r="C53" s="3"/>
      <c r="D53" s="3"/>
    </row>
    <row r="54" spans="1:7" x14ac:dyDescent="0.25">
      <c r="A54" s="2" t="s">
        <v>61</v>
      </c>
      <c r="B54" s="3"/>
      <c r="C54" s="3">
        <f>B53*C52</f>
        <v>3760</v>
      </c>
      <c r="D54" s="3">
        <f>B53*D52</f>
        <v>6240</v>
      </c>
    </row>
    <row r="55" spans="1:7" x14ac:dyDescent="0.25">
      <c r="A55" s="2" t="s">
        <v>62</v>
      </c>
      <c r="B55" s="2"/>
      <c r="C55" s="22">
        <f>C54/D3</f>
        <v>9.4</v>
      </c>
      <c r="D55" s="22">
        <f>D54/E3</f>
        <v>7.8</v>
      </c>
    </row>
    <row r="56" spans="1:7" x14ac:dyDescent="0.25">
      <c r="A56" s="20"/>
      <c r="B56" s="20"/>
      <c r="C56" s="20"/>
      <c r="D56" s="20"/>
    </row>
    <row r="57" spans="1:7" x14ac:dyDescent="0.25">
      <c r="A57" s="1" t="s">
        <v>72</v>
      </c>
    </row>
    <row r="58" spans="1:7" x14ac:dyDescent="0.25">
      <c r="A58" s="5" t="s">
        <v>4</v>
      </c>
      <c r="B58" s="6" t="s">
        <v>11</v>
      </c>
      <c r="C58" s="6" t="s">
        <v>5</v>
      </c>
      <c r="D58" s="6" t="s">
        <v>6</v>
      </c>
    </row>
    <row r="59" spans="1:7" x14ac:dyDescent="0.25">
      <c r="A59" s="2" t="s">
        <v>63</v>
      </c>
      <c r="B59" s="3">
        <f>C59+D59</f>
        <v>1150</v>
      </c>
      <c r="C59" s="3">
        <f>D4</f>
        <v>350</v>
      </c>
      <c r="D59" s="3">
        <f>E4</f>
        <v>800</v>
      </c>
    </row>
    <row r="60" spans="1:7" x14ac:dyDescent="0.25">
      <c r="A60" s="2" t="s">
        <v>64</v>
      </c>
      <c r="B60" s="17">
        <f>C12/B59</f>
        <v>6.9565217391304346</v>
      </c>
      <c r="C60" s="17">
        <f>B60</f>
        <v>6.9565217391304346</v>
      </c>
      <c r="D60" s="17">
        <f>B60</f>
        <v>6.9565217391304346</v>
      </c>
    </row>
    <row r="61" spans="1:7" x14ac:dyDescent="0.25">
      <c r="A61" s="20"/>
      <c r="B61" s="21"/>
      <c r="C61" s="21"/>
      <c r="D61" s="21"/>
    </row>
    <row r="62" spans="1:7" x14ac:dyDescent="0.25">
      <c r="A62" s="1" t="s">
        <v>46</v>
      </c>
    </row>
    <row r="63" spans="1:7" x14ac:dyDescent="0.25">
      <c r="A63" s="5" t="s">
        <v>4</v>
      </c>
      <c r="B63" s="6" t="s">
        <v>11</v>
      </c>
      <c r="C63" s="6" t="s">
        <v>5</v>
      </c>
      <c r="D63" s="6" t="s">
        <v>6</v>
      </c>
    </row>
    <row r="64" spans="1:7" x14ac:dyDescent="0.25">
      <c r="A64" s="2" t="s">
        <v>65</v>
      </c>
      <c r="B64" s="3">
        <f>C64+D64</f>
        <v>263000</v>
      </c>
      <c r="C64" s="3">
        <f>D21</f>
        <v>63000</v>
      </c>
      <c r="D64" s="3">
        <f>E21</f>
        <v>200000</v>
      </c>
    </row>
    <row r="65" spans="1:4" x14ac:dyDescent="0.25">
      <c r="A65" s="2" t="s">
        <v>66</v>
      </c>
      <c r="B65" s="18">
        <f>C13/B64</f>
        <v>2.2813688212927757E-2</v>
      </c>
      <c r="C65" s="3"/>
      <c r="D65" s="3"/>
    </row>
    <row r="66" spans="1:4" x14ac:dyDescent="0.25">
      <c r="A66" s="2" t="s">
        <v>67</v>
      </c>
      <c r="B66" s="3"/>
      <c r="C66" s="3">
        <f>B65*C64</f>
        <v>1437.2623574144486</v>
      </c>
      <c r="D66" s="3">
        <f>B65*D64</f>
        <v>4562.7376425855518</v>
      </c>
    </row>
    <row r="67" spans="1:4" x14ac:dyDescent="0.25">
      <c r="A67" s="2" t="s">
        <v>68</v>
      </c>
      <c r="B67" s="2"/>
      <c r="C67" s="22">
        <f>C66/D4</f>
        <v>4.1064638783269958</v>
      </c>
      <c r="D67" s="22">
        <f>D66/E4</f>
        <v>5.7034220532319395</v>
      </c>
    </row>
    <row r="69" spans="1:4" x14ac:dyDescent="0.25">
      <c r="A69" s="19" t="s">
        <v>70</v>
      </c>
      <c r="B69" s="20"/>
      <c r="C69" s="20"/>
      <c r="D69" s="20"/>
    </row>
    <row r="70" spans="1:4" x14ac:dyDescent="0.25">
      <c r="A70" s="5" t="s">
        <v>4</v>
      </c>
      <c r="B70" s="6" t="s">
        <v>11</v>
      </c>
      <c r="C70" s="6" t="s">
        <v>5</v>
      </c>
      <c r="D70" s="6" t="s">
        <v>6</v>
      </c>
    </row>
    <row r="71" spans="1:4" x14ac:dyDescent="0.25">
      <c r="A71" s="2" t="s">
        <v>69</v>
      </c>
      <c r="B71" s="18">
        <f>B31/B21</f>
        <v>0.10443864229765012</v>
      </c>
      <c r="C71" s="2"/>
      <c r="D71" s="2"/>
    </row>
    <row r="72" spans="1:4" x14ac:dyDescent="0.25">
      <c r="A72" s="2" t="s">
        <v>67</v>
      </c>
      <c r="B72" s="3"/>
      <c r="C72" s="3">
        <f>B71*D21</f>
        <v>6579.6344647519581</v>
      </c>
      <c r="D72" s="3">
        <f>B71*E21</f>
        <v>20887.728459530026</v>
      </c>
    </row>
    <row r="73" spans="1:4" x14ac:dyDescent="0.25">
      <c r="A73" s="2" t="s">
        <v>68</v>
      </c>
      <c r="B73" s="2"/>
      <c r="C73" s="22">
        <f>C72/D4</f>
        <v>18.798955613577025</v>
      </c>
      <c r="D73" s="22">
        <f>D72/E4</f>
        <v>26.109660574412533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1BCD0-6201-46AA-87F4-1E7E35D620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BA5018-3336-49BF-B88F-5BE6F2604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4D0956-BD72-4D2E-895D-F119F4D33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Ucetnictvi po linii vykonu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2020-11-02T09:23:09Z</dcterms:created>
  <dcterms:modified xsi:type="dcterms:W3CDTF">2021-08-25T12:19:45Z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