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780"/>
  </bookViews>
  <sheets>
    <sheet name="Oceneni internich vykonu skut.N" sheetId="3" r:id="rId1"/>
    <sheet name="Oceneni internich vykonu PSN" sheetId="1" r:id="rId2"/>
    <sheet name="Hodnoceni vynosovych stredisek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5" l="1"/>
  <c r="D30" i="5"/>
  <c r="E30" i="5"/>
  <c r="F30" i="5"/>
  <c r="G30" i="5"/>
  <c r="B30" i="5"/>
  <c r="F28" i="5"/>
  <c r="G28" i="5"/>
  <c r="E28" i="5"/>
  <c r="C28" i="5"/>
  <c r="D28" i="5"/>
  <c r="B28" i="5"/>
  <c r="F29" i="5"/>
  <c r="G29" i="5"/>
  <c r="E29" i="5"/>
  <c r="C29" i="5"/>
  <c r="D29" i="5"/>
  <c r="B29" i="5"/>
  <c r="B65" i="1"/>
  <c r="E52" i="1"/>
  <c r="B52" i="1" s="1"/>
  <c r="E51" i="1"/>
  <c r="D51" i="1"/>
  <c r="C51" i="1"/>
  <c r="D53" i="1"/>
  <c r="C53" i="1"/>
  <c r="E53" i="1"/>
  <c r="B54" i="1"/>
  <c r="B55" i="1"/>
  <c r="B64" i="1"/>
  <c r="B63" i="1"/>
  <c r="B62" i="1"/>
  <c r="B61" i="1"/>
  <c r="B60" i="1"/>
  <c r="B59" i="1"/>
  <c r="B58" i="1"/>
  <c r="B57" i="1"/>
  <c r="D52" i="1"/>
  <c r="C52" i="1"/>
  <c r="F42" i="1"/>
  <c r="D42" i="1"/>
  <c r="C42" i="1"/>
  <c r="F43" i="1"/>
  <c r="D43" i="1"/>
  <c r="C43" i="1"/>
  <c r="H43" i="1"/>
  <c r="G43" i="1"/>
  <c r="E43" i="1"/>
  <c r="B43" i="1"/>
  <c r="K43" i="1"/>
  <c r="I43" i="1"/>
  <c r="J43" i="1"/>
  <c r="D19" i="1"/>
  <c r="F17" i="1"/>
  <c r="F19" i="1" s="1"/>
  <c r="D17" i="1"/>
  <c r="C17" i="1"/>
  <c r="C19" i="1" s="1"/>
  <c r="E17" i="1"/>
  <c r="G17" i="1"/>
  <c r="G19" i="1" s="1"/>
  <c r="G42" i="1" s="1"/>
  <c r="H17" i="1"/>
  <c r="H19" i="1" s="1"/>
  <c r="H42" i="1" s="1"/>
  <c r="I17" i="1"/>
  <c r="J17" i="1"/>
  <c r="J19" i="1" s="1"/>
  <c r="J14" i="1" s="1"/>
  <c r="K17" i="1"/>
  <c r="K19" i="1" s="1"/>
  <c r="K42" i="1" s="1"/>
  <c r="B17" i="1"/>
  <c r="F35" i="3"/>
  <c r="D35" i="3"/>
  <c r="C35" i="3"/>
  <c r="J34" i="3"/>
  <c r="J33" i="3"/>
  <c r="D33" i="3"/>
  <c r="F33" i="3"/>
  <c r="C33" i="3"/>
  <c r="F31" i="3"/>
  <c r="D31" i="3"/>
  <c r="C31" i="3"/>
  <c r="D29" i="3"/>
  <c r="F29" i="3"/>
  <c r="C29" i="3"/>
  <c r="F27" i="3"/>
  <c r="D27" i="3"/>
  <c r="C27" i="3"/>
  <c r="B26" i="3"/>
  <c r="B25" i="3"/>
  <c r="I21" i="3"/>
  <c r="J21" i="3"/>
  <c r="G21" i="3"/>
  <c r="H21" i="3"/>
  <c r="E21" i="3"/>
  <c r="B21" i="3"/>
  <c r="H20" i="3"/>
  <c r="E20" i="3"/>
  <c r="B20" i="3"/>
  <c r="H19" i="3"/>
  <c r="H18" i="3"/>
  <c r="E18" i="3"/>
  <c r="B18" i="3"/>
  <c r="H17" i="3"/>
  <c r="I15" i="3"/>
  <c r="H15" i="3"/>
  <c r="E15" i="3"/>
  <c r="B15" i="3"/>
  <c r="I14" i="3"/>
  <c r="B51" i="1" l="1"/>
  <c r="B56" i="1" s="1"/>
  <c r="B53" i="1"/>
  <c r="I18" i="1"/>
  <c r="I19" i="1" s="1"/>
  <c r="I15" i="1" s="1"/>
  <c r="E18" i="1" s="1"/>
  <c r="E19" i="1" s="1"/>
  <c r="P6" i="1" s="1"/>
  <c r="I34" i="1"/>
  <c r="I44" i="1" s="1"/>
  <c r="E34" i="1"/>
  <c r="J33" i="1"/>
  <c r="J42" i="1" s="1"/>
  <c r="J45" i="1" s="1"/>
  <c r="B34" i="1"/>
  <c r="H45" i="1"/>
  <c r="G45" i="1"/>
  <c r="F45" i="1"/>
  <c r="D45" i="1"/>
  <c r="C45" i="1"/>
  <c r="K45" i="1"/>
  <c r="G29" i="3"/>
  <c r="G30" i="3" s="1"/>
  <c r="P7" i="1" l="1"/>
  <c r="E42" i="1"/>
  <c r="E37" i="1"/>
  <c r="E44" i="1" s="1"/>
  <c r="B37" i="1"/>
  <c r="I36" i="1"/>
  <c r="I42" i="1" s="1"/>
  <c r="I45" i="1" s="1"/>
  <c r="B44" i="1"/>
  <c r="B18" i="1"/>
  <c r="B19" i="1" s="1"/>
  <c r="I13" i="3"/>
  <c r="H13" i="3"/>
  <c r="E13" i="3"/>
  <c r="B13" i="3"/>
  <c r="E45" i="1" l="1"/>
  <c r="O6" i="1"/>
  <c r="O7" i="1" s="1"/>
  <c r="N6" i="1"/>
  <c r="N7" i="1" l="1"/>
  <c r="B42" i="1"/>
  <c r="B45" i="1" s="1"/>
</calcChain>
</file>

<file path=xl/sharedStrings.xml><?xml version="1.0" encoding="utf-8"?>
<sst xmlns="http://schemas.openxmlformats.org/spreadsheetml/2006/main" count="197" uniqueCount="101">
  <si>
    <t>Závod Pily</t>
  </si>
  <si>
    <t>Údržba</t>
  </si>
  <si>
    <t>Doprava</t>
  </si>
  <si>
    <t>Sekačka</t>
  </si>
  <si>
    <t>Objem výroby</t>
  </si>
  <si>
    <t>Objem prodeje</t>
  </si>
  <si>
    <t>Výnosy z prodeje</t>
  </si>
  <si>
    <t>Útvar</t>
  </si>
  <si>
    <t>Výrobek</t>
  </si>
  <si>
    <t>Závod sekačky</t>
  </si>
  <si>
    <t>Správa a řízení</t>
  </si>
  <si>
    <t>Režijní náklady</t>
  </si>
  <si>
    <t>Pila POWER</t>
  </si>
  <si>
    <t>Pila ExtraPOWER</t>
  </si>
  <si>
    <t>Výrobní jednicový materiál</t>
  </si>
  <si>
    <t>Výrobní jednicové mzdy</t>
  </si>
  <si>
    <t>Požadované výkony údržby (hod)</t>
  </si>
  <si>
    <t>Požadované výkony dopravy (km)</t>
  </si>
  <si>
    <t>Doba výroby (min na ks)</t>
  </si>
  <si>
    <t>ALOKACE VÝROBNÍ REŽIE</t>
  </si>
  <si>
    <t>ALOKACE PRODEJNÍ REŽIE</t>
  </si>
  <si>
    <t>Výrobní režie na ks</t>
  </si>
  <si>
    <t>Přirážka nepřímých nákladů (%)</t>
  </si>
  <si>
    <t>Alokovaná prodejní režie</t>
  </si>
  <si>
    <t>Alokovaná výrobní režie</t>
  </si>
  <si>
    <t>ALOKACE SPRÁVNÍ REŽIE</t>
  </si>
  <si>
    <t>Alokovaná správní režie</t>
  </si>
  <si>
    <t>Přepočtený objem prodeje</t>
  </si>
  <si>
    <t>Prodejní režie na přepočtený ks</t>
  </si>
  <si>
    <t>Náročnost prodeje (poměrové číslo)</t>
  </si>
  <si>
    <t>Prodejny</t>
  </si>
  <si>
    <t>Režijní náklady (jen externí)</t>
  </si>
  <si>
    <t>PŘEÚČTOVÁNÍ NÁKLADŮ DOPRAVY</t>
  </si>
  <si>
    <t>Objem interních výkonů (km)</t>
  </si>
  <si>
    <t>Skutečné náklady na 1 km</t>
  </si>
  <si>
    <t>Přeúčtované náklady</t>
  </si>
  <si>
    <t>PŘEÚČTOVÁNÍ NÁKLADŮ ÚDRŽBY</t>
  </si>
  <si>
    <t>Náklady k přeúčtování</t>
  </si>
  <si>
    <t>Skutečné náklady na 1 hod</t>
  </si>
  <si>
    <t>Objem interních výkonů (hod)</t>
  </si>
  <si>
    <t>Režijní náklady po přeúčtování</t>
  </si>
  <si>
    <t>PŘEDEM STANOVENÉ HODNOTY</t>
  </si>
  <si>
    <t>SKUTEČNÉ HODNOTY</t>
  </si>
  <si>
    <t>ZÚČTOVÁNÍ INTERNÍCH VÝKONŮ DOPRAVY</t>
  </si>
  <si>
    <t>STANOVENÍ VNITROPODNIKOVÝCH CEN</t>
  </si>
  <si>
    <t>Na 1 km interních výkonů Dopravy</t>
  </si>
  <si>
    <t>Na 1 hod interních výkonů Údržby</t>
  </si>
  <si>
    <t>Interní výnosy</t>
  </si>
  <si>
    <t>Interní náklady</t>
  </si>
  <si>
    <t>ZÚČTOVÁNÍ INTERNÍCH VÝKONŮ ÚDRŽBY</t>
  </si>
  <si>
    <t>OCENĚNÍ INTERNÍCH VÝKONŮ SKUTEČNÝMI NÁKLADY</t>
  </si>
  <si>
    <t>OCENĚNÍ INTERNÍCH VÝKONŮ PŘEDEM STANOVENÝMI NÁKLADY</t>
  </si>
  <si>
    <t>KONTROLA HOSPODÁRNOSTI NÁKLADŮ ODPOVĚDNOSTNÍCH STŘEDISEK</t>
  </si>
  <si>
    <t>Závod Sekačky</t>
  </si>
  <si>
    <t>Pily POWER</t>
  </si>
  <si>
    <t>Pily ExtraPOWER</t>
  </si>
  <si>
    <t>Sekačky</t>
  </si>
  <si>
    <t>Externí skutečné náklady</t>
  </si>
  <si>
    <t>Interní skutečné náklady</t>
  </si>
  <si>
    <t>Externí náklady</t>
  </si>
  <si>
    <t>Celkové náklady</t>
  </si>
  <si>
    <t>ROZPOČTY NÁKLADŮ STŘEDISEK (ex ante rozpočet)</t>
  </si>
  <si>
    <t>Režijní N</t>
  </si>
  <si>
    <t>Hospodárnost nákladů střediska</t>
  </si>
  <si>
    <t>Kalkulovaný zisk z hlavní výdělečné č.</t>
  </si>
  <si>
    <t>Úspory N - závod Pily</t>
  </si>
  <si>
    <t>Úspory N - závod Sekačky</t>
  </si>
  <si>
    <t>Úspory N - Údržba</t>
  </si>
  <si>
    <t>Úspory N - Správa a řízení</t>
  </si>
  <si>
    <t>Zisk z hlavní výdělečné činnosti</t>
  </si>
  <si>
    <t xml:space="preserve">PS režijní výrobní náklady </t>
  </si>
  <si>
    <t>PS prodejní náklady</t>
  </si>
  <si>
    <t>PS správní náklady</t>
  </si>
  <si>
    <t>PŘEDBĚŽNÁ KALKULACE PLNÝCH VÝROBNÍCH NÁKLADŮ</t>
  </si>
  <si>
    <t>Plné výrobní náklady</t>
  </si>
  <si>
    <t>Úspory N - Doprava</t>
  </si>
  <si>
    <t xml:space="preserve">PS jednicové N prodaných výkonů  </t>
  </si>
  <si>
    <t>HODNOCENÍ VÝNOSOVÝCH STŘEDISEK</t>
  </si>
  <si>
    <t>Celkový objem prodeje</t>
  </si>
  <si>
    <t>Celkové výnosy z prodeje</t>
  </si>
  <si>
    <t>PRODEJNA SEVER</t>
  </si>
  <si>
    <t>Prodejní cena za ks</t>
  </si>
  <si>
    <t>Celkem</t>
  </si>
  <si>
    <t>PRODEJNA JIH</t>
  </si>
  <si>
    <t>KONTROLA ROZPOČTU VÝNOSŮ ODPOVĚDNOSTNÍCH STŘEDISEK</t>
  </si>
  <si>
    <t>Prodejna SEVER</t>
  </si>
  <si>
    <t>Prodejna JIH</t>
  </si>
  <si>
    <t>Rozpočet výnosů</t>
  </si>
  <si>
    <t>Skutečné výnosy</t>
  </si>
  <si>
    <t xml:space="preserve">Rozdíly </t>
  </si>
  <si>
    <t>Úspory N - Prodejna SEVER</t>
  </si>
  <si>
    <t>Úspory N - Prodejna JIH</t>
  </si>
  <si>
    <t>SEVER</t>
  </si>
  <si>
    <t>JIH</t>
  </si>
  <si>
    <t xml:space="preserve">Správa </t>
  </si>
  <si>
    <t>POWER</t>
  </si>
  <si>
    <t>ExtraPOWER</t>
  </si>
  <si>
    <t>MANAŽERSKÁ VÝSLEDOVKA s důrazem na kontrolu hospodárnosti nákladů</t>
  </si>
  <si>
    <t>("PS" = předem stanovené)</t>
  </si>
  <si>
    <t>Úspory N celkem</t>
  </si>
  <si>
    <t>NÁSLEDUJÍCÍ TÝDEN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</si>
</sst>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2" fillId="2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0" fontId="0" fillId="6" borderId="1" xfId="0" applyFill="1" applyBorder="1"/>
    <xf numFmtId="3" fontId="0" fillId="6" borderId="1" xfId="0" applyNumberFormat="1" applyFill="1" applyBorder="1"/>
    <xf numFmtId="9" fontId="0" fillId="6" borderId="1" xfId="1" applyFont="1" applyFill="1" applyBorder="1"/>
    <xf numFmtId="164" fontId="0" fillId="0" borderId="1" xfId="0" applyNumberFormat="1" applyFill="1" applyBorder="1"/>
    <xf numFmtId="4" fontId="0" fillId="3" borderId="1" xfId="0" applyNumberFormat="1" applyFill="1" applyBorder="1"/>
    <xf numFmtId="0" fontId="2" fillId="0" borderId="0" xfId="0" applyFont="1"/>
    <xf numFmtId="3" fontId="0" fillId="0" borderId="0" xfId="0" applyNumberFormat="1" applyBorder="1"/>
    <xf numFmtId="0" fontId="0" fillId="0" borderId="0" xfId="0" applyFont="1"/>
    <xf numFmtId="3" fontId="0" fillId="0" borderId="0" xfId="0" applyNumberFormat="1" applyFont="1" applyBorder="1"/>
    <xf numFmtId="3" fontId="0" fillId="0" borderId="0" xfId="0" applyNumberFormat="1"/>
    <xf numFmtId="0" fontId="2" fillId="7" borderId="1" xfId="0" applyFont="1" applyFill="1" applyBorder="1"/>
    <xf numFmtId="0" fontId="2" fillId="8" borderId="1" xfId="0" applyFont="1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0" fontId="2" fillId="0" borderId="1" xfId="0" applyFont="1" applyBorder="1"/>
    <xf numFmtId="0" fontId="2" fillId="9" borderId="1" xfId="0" applyFont="1" applyFill="1" applyBorder="1"/>
    <xf numFmtId="3" fontId="0" fillId="9" borderId="1" xfId="0" applyNumberFormat="1" applyFill="1" applyBorder="1"/>
    <xf numFmtId="0" fontId="0" fillId="9" borderId="1" xfId="0" applyFill="1" applyBorder="1"/>
    <xf numFmtId="0" fontId="2" fillId="4" borderId="1" xfId="0" applyFont="1" applyFill="1" applyBorder="1"/>
    <xf numFmtId="3" fontId="2" fillId="9" borderId="1" xfId="0" applyNumberFormat="1" applyFont="1" applyFill="1" applyBorder="1"/>
    <xf numFmtId="3" fontId="2" fillId="4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4DFD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workbookViewId="0"/>
  </sheetViews>
  <sheetFormatPr defaultRowHeight="15" x14ac:dyDescent="0.25"/>
  <cols>
    <col min="1" max="1" width="32.28515625" customWidth="1"/>
    <col min="2" max="3" width="14.42578125" customWidth="1"/>
    <col min="4" max="4" width="16" bestFit="1" customWidth="1"/>
    <col min="5" max="10" width="14.42578125" customWidth="1"/>
  </cols>
  <sheetData>
    <row r="1" spans="1:10" x14ac:dyDescent="0.25">
      <c r="A1" s="18" t="s">
        <v>50</v>
      </c>
    </row>
    <row r="2" spans="1:10" x14ac:dyDescent="0.25">
      <c r="A2" s="8" t="s">
        <v>7</v>
      </c>
      <c r="B2" s="8" t="s">
        <v>0</v>
      </c>
      <c r="C2" s="23"/>
      <c r="D2" s="23"/>
      <c r="E2" s="24" t="s">
        <v>9</v>
      </c>
      <c r="F2" s="24"/>
      <c r="G2" s="8" t="s">
        <v>30</v>
      </c>
      <c r="H2" s="8" t="s">
        <v>1</v>
      </c>
      <c r="I2" s="8" t="s">
        <v>2</v>
      </c>
      <c r="J2" s="8" t="s">
        <v>10</v>
      </c>
    </row>
    <row r="3" spans="1:10" x14ac:dyDescent="0.25">
      <c r="A3" s="8" t="s">
        <v>8</v>
      </c>
      <c r="B3" s="8"/>
      <c r="C3" s="23" t="s">
        <v>54</v>
      </c>
      <c r="D3" s="23" t="s">
        <v>55</v>
      </c>
      <c r="E3" s="24"/>
      <c r="F3" s="24" t="s">
        <v>56</v>
      </c>
      <c r="G3" s="8"/>
      <c r="H3" s="8"/>
      <c r="I3" s="8"/>
      <c r="J3" s="8"/>
    </row>
    <row r="4" spans="1:10" x14ac:dyDescent="0.25">
      <c r="A4" s="1" t="s">
        <v>4</v>
      </c>
      <c r="B4" s="2"/>
      <c r="C4" s="2">
        <v>30000</v>
      </c>
      <c r="D4" s="2">
        <v>20000</v>
      </c>
      <c r="E4" s="2"/>
      <c r="F4" s="2">
        <v>30000</v>
      </c>
      <c r="G4" s="2"/>
      <c r="H4" s="2"/>
      <c r="I4" s="2"/>
      <c r="J4" s="2"/>
    </row>
    <row r="5" spans="1:10" x14ac:dyDescent="0.25">
      <c r="A5" s="1" t="s">
        <v>5</v>
      </c>
      <c r="B5" s="2"/>
      <c r="C5" s="2">
        <v>30000</v>
      </c>
      <c r="D5" s="2">
        <v>15000</v>
      </c>
      <c r="E5" s="2"/>
      <c r="F5" s="2">
        <v>29500</v>
      </c>
      <c r="G5" s="2"/>
      <c r="H5" s="2"/>
      <c r="I5" s="2"/>
      <c r="J5" s="2"/>
    </row>
    <row r="6" spans="1:10" x14ac:dyDescent="0.25">
      <c r="A6" s="1" t="s">
        <v>6</v>
      </c>
      <c r="B6" s="2"/>
      <c r="C6" s="2">
        <v>276000000</v>
      </c>
      <c r="D6" s="2">
        <v>162000000</v>
      </c>
      <c r="E6" s="2"/>
      <c r="F6" s="2">
        <v>287625000</v>
      </c>
      <c r="G6" s="2"/>
      <c r="H6" s="2"/>
      <c r="I6" s="2"/>
      <c r="J6" s="2"/>
    </row>
    <row r="7" spans="1:10" x14ac:dyDescent="0.25">
      <c r="A7" s="1" t="s">
        <v>14</v>
      </c>
      <c r="B7" s="2"/>
      <c r="C7" s="2">
        <v>180000000</v>
      </c>
      <c r="D7" s="2">
        <v>140000000</v>
      </c>
      <c r="E7" s="2"/>
      <c r="F7" s="2">
        <v>168000000</v>
      </c>
      <c r="G7" s="2"/>
      <c r="H7" s="2"/>
      <c r="I7" s="2"/>
      <c r="J7" s="2"/>
    </row>
    <row r="8" spans="1:10" x14ac:dyDescent="0.25">
      <c r="A8" s="1" t="s">
        <v>15</v>
      </c>
      <c r="B8" s="2"/>
      <c r="C8" s="2">
        <v>7500000</v>
      </c>
      <c r="D8" s="2">
        <v>5000000</v>
      </c>
      <c r="E8" s="2"/>
      <c r="F8" s="2">
        <v>7500000</v>
      </c>
      <c r="G8" s="2"/>
      <c r="H8" s="2"/>
      <c r="I8" s="2"/>
      <c r="J8" s="2"/>
    </row>
    <row r="9" spans="1:10" x14ac:dyDescent="0.25">
      <c r="A9" s="9" t="s">
        <v>11</v>
      </c>
      <c r="B9" s="10">
        <v>92500000</v>
      </c>
      <c r="C9" s="10"/>
      <c r="D9" s="10"/>
      <c r="E9" s="10">
        <v>59100000</v>
      </c>
      <c r="F9" s="10"/>
      <c r="G9" s="10">
        <v>63000000</v>
      </c>
      <c r="H9" s="10">
        <v>1200000</v>
      </c>
      <c r="I9" s="10">
        <v>464300</v>
      </c>
      <c r="J9" s="10">
        <v>43537500</v>
      </c>
    </row>
    <row r="10" spans="1:10" x14ac:dyDescent="0.25">
      <c r="A10" s="3" t="s">
        <v>16</v>
      </c>
      <c r="B10" s="2">
        <v>2900</v>
      </c>
      <c r="C10" s="2"/>
      <c r="D10" s="2"/>
      <c r="E10" s="2">
        <v>2100</v>
      </c>
      <c r="F10" s="2"/>
      <c r="G10" s="2"/>
      <c r="H10" s="2">
        <v>-5000</v>
      </c>
      <c r="I10" s="2"/>
      <c r="J10" s="2"/>
    </row>
    <row r="11" spans="1:10" x14ac:dyDescent="0.25">
      <c r="A11" s="3" t="s">
        <v>17</v>
      </c>
      <c r="B11" s="2">
        <v>9470</v>
      </c>
      <c r="C11" s="2"/>
      <c r="D11" s="2"/>
      <c r="E11" s="2">
        <v>8102</v>
      </c>
      <c r="F11" s="2"/>
      <c r="G11" s="2"/>
      <c r="H11" s="2">
        <v>1000</v>
      </c>
      <c r="I11" s="2">
        <v>-18572</v>
      </c>
      <c r="J11" s="2"/>
    </row>
    <row r="12" spans="1:10" x14ac:dyDescent="0.25">
      <c r="A12" s="19" t="s">
        <v>32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6" t="s">
        <v>33</v>
      </c>
      <c r="B13" s="7">
        <f>B11</f>
        <v>9470</v>
      </c>
      <c r="E13" s="7">
        <f>E11</f>
        <v>8102</v>
      </c>
      <c r="G13" s="7"/>
      <c r="H13" s="7">
        <f>H11</f>
        <v>1000</v>
      </c>
      <c r="I13" s="7">
        <f>B13+E13+H13</f>
        <v>18572</v>
      </c>
      <c r="J13" s="7"/>
    </row>
    <row r="14" spans="1:10" x14ac:dyDescent="0.25">
      <c r="A14" s="6" t="s">
        <v>34</v>
      </c>
      <c r="I14" s="7">
        <f>I9/I13</f>
        <v>25</v>
      </c>
    </row>
    <row r="15" spans="1:10" x14ac:dyDescent="0.25">
      <c r="A15" s="6" t="s">
        <v>35</v>
      </c>
      <c r="B15" s="7">
        <f>B13*I14</f>
        <v>236750</v>
      </c>
      <c r="E15" s="7">
        <f>E13*I14</f>
        <v>202550</v>
      </c>
      <c r="G15" s="7"/>
      <c r="H15" s="7">
        <f>H13*I14</f>
        <v>25000</v>
      </c>
      <c r="I15" s="7">
        <f>-(B15+E15+H15)</f>
        <v>-464300</v>
      </c>
      <c r="J15" s="7"/>
    </row>
    <row r="16" spans="1:10" x14ac:dyDescent="0.25">
      <c r="A16" s="19" t="s">
        <v>36</v>
      </c>
      <c r="B16" s="19"/>
      <c r="E16" s="19"/>
      <c r="G16" s="19"/>
      <c r="H16" s="19"/>
      <c r="I16" s="19"/>
      <c r="J16" s="19"/>
    </row>
    <row r="17" spans="1:10" x14ac:dyDescent="0.25">
      <c r="A17" s="4" t="s">
        <v>37</v>
      </c>
      <c r="H17" s="5">
        <f>H9+H15</f>
        <v>1225000</v>
      </c>
    </row>
    <row r="18" spans="1:10" x14ac:dyDescent="0.25">
      <c r="A18" s="4" t="s">
        <v>39</v>
      </c>
      <c r="B18" s="5">
        <f>B10</f>
        <v>2900</v>
      </c>
      <c r="E18" s="5">
        <f>E10</f>
        <v>2100</v>
      </c>
      <c r="G18" s="5"/>
      <c r="H18" s="5">
        <f>B18+E18</f>
        <v>5000</v>
      </c>
      <c r="I18" s="5"/>
      <c r="J18" s="5"/>
    </row>
    <row r="19" spans="1:10" x14ac:dyDescent="0.25">
      <c r="A19" s="4" t="s">
        <v>38</v>
      </c>
      <c r="H19" s="5">
        <f>H17/H18</f>
        <v>245</v>
      </c>
    </row>
    <row r="20" spans="1:10" x14ac:dyDescent="0.25">
      <c r="A20" s="4" t="s">
        <v>35</v>
      </c>
      <c r="B20" s="5">
        <f>B18*H19</f>
        <v>710500</v>
      </c>
      <c r="E20" s="5">
        <f>E18*H19</f>
        <v>514500</v>
      </c>
      <c r="G20" s="5"/>
      <c r="H20" s="5">
        <f>-(B20+E20)</f>
        <v>-1225000</v>
      </c>
      <c r="I20" s="5"/>
      <c r="J20" s="5"/>
    </row>
    <row r="21" spans="1:10" x14ac:dyDescent="0.25">
      <c r="A21" s="9" t="s">
        <v>40</v>
      </c>
      <c r="B21" s="10">
        <f>B9+B15+B20</f>
        <v>93447250</v>
      </c>
      <c r="E21" s="10">
        <f>E9+E15+E20</f>
        <v>59817050</v>
      </c>
      <c r="G21" s="11">
        <f>G9+G15+G20</f>
        <v>63000000</v>
      </c>
      <c r="H21" s="11">
        <f>H9+H15+H20</f>
        <v>0</v>
      </c>
      <c r="I21" s="11">
        <f>I9+I15+I20</f>
        <v>0</v>
      </c>
      <c r="J21" s="11">
        <f>J9+J15+J20</f>
        <v>43537500</v>
      </c>
    </row>
    <row r="22" spans="1:10" x14ac:dyDescent="0.25">
      <c r="A22" s="3" t="s">
        <v>18</v>
      </c>
      <c r="C22" s="12">
        <v>20</v>
      </c>
      <c r="D22" s="12">
        <v>20</v>
      </c>
      <c r="F22" s="12">
        <v>35</v>
      </c>
    </row>
    <row r="23" spans="1:10" x14ac:dyDescent="0.25">
      <c r="A23" s="3" t="s">
        <v>29</v>
      </c>
      <c r="C23" s="16">
        <v>1.3</v>
      </c>
      <c r="D23" s="16">
        <v>1.3</v>
      </c>
      <c r="F23" s="12">
        <v>1</v>
      </c>
    </row>
    <row r="24" spans="1:10" x14ac:dyDescent="0.25">
      <c r="A24" s="19" t="s">
        <v>19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x14ac:dyDescent="0.25">
      <c r="A25" s="6" t="s">
        <v>4</v>
      </c>
      <c r="B25" s="7">
        <f>C4+D4</f>
        <v>50000</v>
      </c>
      <c r="C25" s="7"/>
      <c r="D25" s="7"/>
      <c r="E25" s="7"/>
      <c r="F25" s="7"/>
      <c r="G25" s="7"/>
      <c r="J25" s="7"/>
    </row>
    <row r="26" spans="1:10" x14ac:dyDescent="0.25">
      <c r="A26" s="6" t="s">
        <v>21</v>
      </c>
      <c r="B26" s="7">
        <f>B21/B25</f>
        <v>1868.9449999999999</v>
      </c>
      <c r="C26" s="7"/>
      <c r="D26" s="7"/>
      <c r="E26" s="7"/>
      <c r="F26" s="7"/>
      <c r="G26" s="7"/>
      <c r="J26" s="7"/>
    </row>
    <row r="27" spans="1:10" x14ac:dyDescent="0.25">
      <c r="A27" s="6" t="s">
        <v>24</v>
      </c>
      <c r="B27" s="7"/>
      <c r="C27" s="7">
        <f>B26*C4</f>
        <v>56068350</v>
      </c>
      <c r="D27" s="7">
        <f>B26*D4</f>
        <v>37378900</v>
      </c>
      <c r="E27" s="7"/>
      <c r="F27" s="7">
        <f>E21</f>
        <v>59817050</v>
      </c>
      <c r="G27" s="7"/>
      <c r="J27" s="7"/>
    </row>
    <row r="28" spans="1:10" x14ac:dyDescent="0.25">
      <c r="A28" s="19" t="s">
        <v>20</v>
      </c>
      <c r="B28" s="19"/>
      <c r="C28" s="19"/>
      <c r="D28" s="19"/>
      <c r="E28" s="19"/>
      <c r="F28" s="19"/>
      <c r="G28" s="19"/>
      <c r="J28" s="19"/>
    </row>
    <row r="29" spans="1:10" x14ac:dyDescent="0.25">
      <c r="A29" s="4" t="s">
        <v>27</v>
      </c>
      <c r="B29" s="5"/>
      <c r="C29" s="5">
        <f>C23*C5</f>
        <v>39000</v>
      </c>
      <c r="D29" s="5">
        <f t="shared" ref="D29:F29" si="0">D23*D5</f>
        <v>19500</v>
      </c>
      <c r="E29" s="5"/>
      <c r="F29" s="5">
        <f t="shared" si="0"/>
        <v>29500</v>
      </c>
      <c r="G29" s="5">
        <f>C29+D29+F29</f>
        <v>88000</v>
      </c>
      <c r="J29" s="5"/>
    </row>
    <row r="30" spans="1:10" x14ac:dyDescent="0.25">
      <c r="A30" s="4" t="s">
        <v>28</v>
      </c>
      <c r="B30" s="5"/>
      <c r="C30" s="5"/>
      <c r="D30" s="5"/>
      <c r="E30" s="5"/>
      <c r="F30" s="5"/>
      <c r="G30" s="17">
        <f>G21/G29</f>
        <v>715.90909090909088</v>
      </c>
      <c r="J30" s="5"/>
    </row>
    <row r="31" spans="1:10" x14ac:dyDescent="0.25">
      <c r="A31" s="4" t="s">
        <v>23</v>
      </c>
      <c r="B31" s="5"/>
      <c r="C31" s="5">
        <f>C29*G30</f>
        <v>27920454.545454543</v>
      </c>
      <c r="D31" s="5">
        <f>D29*G30</f>
        <v>13960227.272727272</v>
      </c>
      <c r="E31" s="5"/>
      <c r="F31" s="5">
        <f>F29*G30</f>
        <v>21119318.18181818</v>
      </c>
      <c r="G31" s="5"/>
      <c r="J31" s="5"/>
    </row>
    <row r="32" spans="1:10" x14ac:dyDescent="0.25">
      <c r="A32" s="19" t="s">
        <v>25</v>
      </c>
      <c r="B32" s="19"/>
      <c r="C32" s="19"/>
      <c r="D32" s="19"/>
      <c r="E32" s="19"/>
      <c r="F32" s="19"/>
      <c r="G32" s="19"/>
      <c r="J32" s="19"/>
    </row>
    <row r="33" spans="1:10" x14ac:dyDescent="0.25">
      <c r="A33" s="13" t="s">
        <v>6</v>
      </c>
      <c r="B33" s="14"/>
      <c r="C33" s="14">
        <f>C6</f>
        <v>276000000</v>
      </c>
      <c r="D33" s="14">
        <f t="shared" ref="D33:F33" si="1">D6</f>
        <v>162000000</v>
      </c>
      <c r="E33" s="14"/>
      <c r="F33" s="14">
        <f t="shared" si="1"/>
        <v>287625000</v>
      </c>
      <c r="G33" s="14"/>
      <c r="J33" s="14">
        <f>C33+D33+F33</f>
        <v>725625000</v>
      </c>
    </row>
    <row r="34" spans="1:10" x14ac:dyDescent="0.25">
      <c r="A34" s="13" t="s">
        <v>22</v>
      </c>
      <c r="B34" s="14"/>
      <c r="C34" s="14"/>
      <c r="D34" s="14"/>
      <c r="E34" s="14"/>
      <c r="F34" s="14"/>
      <c r="G34" s="14"/>
      <c r="J34" s="15">
        <f>J21/J33</f>
        <v>0.06</v>
      </c>
    </row>
    <row r="35" spans="1:10" x14ac:dyDescent="0.25">
      <c r="A35" s="13" t="s">
        <v>26</v>
      </c>
      <c r="B35" s="14"/>
      <c r="C35" s="14">
        <f>J34*C33</f>
        <v>16560000</v>
      </c>
      <c r="D35" s="14">
        <f>J34*D33</f>
        <v>9720000</v>
      </c>
      <c r="E35" s="14"/>
      <c r="F35" s="14">
        <f>J34*F33</f>
        <v>17257500</v>
      </c>
      <c r="G35" s="14"/>
      <c r="J35" s="1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RowHeight="15" x14ac:dyDescent="0.25"/>
  <cols>
    <col min="1" max="1" width="33.7109375" customWidth="1"/>
    <col min="2" max="3" width="13.5703125" customWidth="1"/>
    <col min="4" max="4" width="16" bestFit="1" customWidth="1"/>
    <col min="5" max="6" width="13.5703125" customWidth="1"/>
    <col min="7" max="11" width="11" customWidth="1"/>
    <col min="12" max="12" width="5" customWidth="1"/>
    <col min="13" max="13" width="28.42578125" customWidth="1"/>
    <col min="14" max="14" width="12.7109375" customWidth="1"/>
    <col min="15" max="15" width="16" bestFit="1" customWidth="1"/>
    <col min="16" max="16" width="12.7109375" customWidth="1"/>
    <col min="17" max="17" width="16.28515625" bestFit="1" customWidth="1"/>
    <col min="18" max="18" width="15" customWidth="1"/>
  </cols>
  <sheetData>
    <row r="1" spans="1:16" x14ac:dyDescent="0.25">
      <c r="A1" s="18" t="s">
        <v>51</v>
      </c>
    </row>
    <row r="2" spans="1:16" x14ac:dyDescent="0.25">
      <c r="A2" s="20" t="s">
        <v>41</v>
      </c>
      <c r="M2" t="s">
        <v>73</v>
      </c>
    </row>
    <row r="3" spans="1:16" x14ac:dyDescent="0.25">
      <c r="A3" s="8" t="s">
        <v>7</v>
      </c>
      <c r="B3" s="36" t="s">
        <v>0</v>
      </c>
      <c r="C3" s="37"/>
      <c r="D3" s="38"/>
      <c r="E3" s="41" t="s">
        <v>9</v>
      </c>
      <c r="F3" s="42"/>
      <c r="G3" s="34" t="s">
        <v>30</v>
      </c>
      <c r="H3" s="35"/>
      <c r="I3" s="8" t="s">
        <v>1</v>
      </c>
      <c r="J3" s="8" t="s">
        <v>2</v>
      </c>
      <c r="K3" s="8" t="s">
        <v>94</v>
      </c>
      <c r="M3" s="8" t="s">
        <v>8</v>
      </c>
      <c r="N3" s="23" t="s">
        <v>12</v>
      </c>
      <c r="O3" s="23" t="s">
        <v>13</v>
      </c>
      <c r="P3" s="24" t="s">
        <v>3</v>
      </c>
    </row>
    <row r="4" spans="1:16" x14ac:dyDescent="0.25">
      <c r="A4" s="8"/>
      <c r="B4" s="23"/>
      <c r="C4" s="23" t="s">
        <v>54</v>
      </c>
      <c r="D4" s="23" t="s">
        <v>55</v>
      </c>
      <c r="E4" s="24" t="s">
        <v>62</v>
      </c>
      <c r="F4" s="24" t="s">
        <v>56</v>
      </c>
      <c r="G4" s="8" t="s">
        <v>92</v>
      </c>
      <c r="H4" s="8" t="s">
        <v>93</v>
      </c>
      <c r="I4" s="8"/>
      <c r="J4" s="8"/>
      <c r="K4" s="8"/>
      <c r="M4" s="2" t="s">
        <v>14</v>
      </c>
      <c r="N4" s="2">
        <v>6000</v>
      </c>
      <c r="O4" s="2">
        <v>7000</v>
      </c>
      <c r="P4" s="2">
        <v>5600</v>
      </c>
    </row>
    <row r="5" spans="1:16" x14ac:dyDescent="0.25">
      <c r="A5" s="1" t="s">
        <v>4</v>
      </c>
      <c r="B5" s="2"/>
      <c r="C5" s="2">
        <v>30000</v>
      </c>
      <c r="D5" s="2">
        <v>20000</v>
      </c>
      <c r="E5" s="2"/>
      <c r="F5" s="2">
        <v>30000</v>
      </c>
      <c r="G5" s="2"/>
      <c r="H5" s="2"/>
      <c r="I5" s="2"/>
      <c r="J5" s="2"/>
      <c r="K5" s="2"/>
      <c r="M5" s="2" t="s">
        <v>15</v>
      </c>
      <c r="N5" s="2">
        <v>250</v>
      </c>
      <c r="O5" s="2">
        <v>250</v>
      </c>
      <c r="P5" s="2">
        <v>250</v>
      </c>
    </row>
    <row r="6" spans="1:16" x14ac:dyDescent="0.25">
      <c r="A6" s="1" t="s">
        <v>5</v>
      </c>
      <c r="B6" s="2"/>
      <c r="C6" s="2">
        <v>30000</v>
      </c>
      <c r="D6" s="2">
        <v>15000</v>
      </c>
      <c r="E6" s="2"/>
      <c r="F6" s="2">
        <v>30000</v>
      </c>
      <c r="G6" s="2"/>
      <c r="H6" s="2"/>
      <c r="I6" s="2"/>
      <c r="J6" s="2"/>
      <c r="K6" s="2"/>
      <c r="M6" s="2" t="s">
        <v>11</v>
      </c>
      <c r="N6" s="2">
        <f>B19/(C5+D5)</f>
        <v>1817.4553599999999</v>
      </c>
      <c r="O6" s="2">
        <f>B19/(C5+D5)</f>
        <v>1817.4553599999999</v>
      </c>
      <c r="P6" s="2">
        <f>E19/F5</f>
        <v>2023.0986666666668</v>
      </c>
    </row>
    <row r="7" spans="1:16" x14ac:dyDescent="0.25">
      <c r="A7" s="1" t="s">
        <v>6</v>
      </c>
      <c r="B7" s="2"/>
      <c r="C7" s="2">
        <v>276000000</v>
      </c>
      <c r="D7" s="2">
        <v>162000000</v>
      </c>
      <c r="E7" s="2"/>
      <c r="F7" s="2">
        <v>292500000</v>
      </c>
      <c r="G7" s="2"/>
      <c r="H7" s="2"/>
      <c r="I7" s="2"/>
      <c r="J7" s="2"/>
      <c r="K7" s="2"/>
      <c r="M7" s="2" t="s">
        <v>74</v>
      </c>
      <c r="N7" s="2">
        <f>N4+N5+N6</f>
        <v>8067.4553599999999</v>
      </c>
      <c r="O7" s="2">
        <f t="shared" ref="O7:P7" si="0">O4+O5+O6</f>
        <v>9067.4553599999999</v>
      </c>
      <c r="P7" s="2">
        <f t="shared" si="0"/>
        <v>7873.0986666666668</v>
      </c>
    </row>
    <row r="8" spans="1:16" x14ac:dyDescent="0.25">
      <c r="A8" s="1" t="s">
        <v>14</v>
      </c>
      <c r="B8" s="2"/>
      <c r="C8" s="2">
        <v>180000000</v>
      </c>
      <c r="D8" s="2">
        <v>140000000</v>
      </c>
      <c r="E8" s="2"/>
      <c r="F8" s="2">
        <v>168000000</v>
      </c>
      <c r="G8" s="2"/>
      <c r="H8" s="2"/>
      <c r="I8" s="2"/>
      <c r="J8" s="2"/>
      <c r="K8" s="2"/>
    </row>
    <row r="9" spans="1:16" x14ac:dyDescent="0.25">
      <c r="A9" s="1" t="s">
        <v>15</v>
      </c>
      <c r="B9" s="2"/>
      <c r="C9" s="2">
        <v>7500000</v>
      </c>
      <c r="D9" s="2">
        <v>5000000</v>
      </c>
      <c r="E9" s="2"/>
      <c r="F9" s="2">
        <v>7500000</v>
      </c>
      <c r="G9" s="2"/>
      <c r="H9" s="2"/>
      <c r="I9" s="2"/>
      <c r="J9" s="2"/>
      <c r="K9" s="2"/>
    </row>
    <row r="10" spans="1:16" x14ac:dyDescent="0.25">
      <c r="A10" s="9" t="s">
        <v>31</v>
      </c>
      <c r="B10" s="10">
        <v>90000000</v>
      </c>
      <c r="C10" s="10"/>
      <c r="D10" s="10"/>
      <c r="E10" s="10">
        <v>60000000</v>
      </c>
      <c r="F10" s="10"/>
      <c r="G10" s="10">
        <v>35000000</v>
      </c>
      <c r="H10" s="10">
        <v>30000000</v>
      </c>
      <c r="I10" s="10">
        <v>1120000</v>
      </c>
      <c r="J10" s="10">
        <v>445728</v>
      </c>
      <c r="K10" s="10">
        <v>43500000</v>
      </c>
    </row>
    <row r="11" spans="1:16" x14ac:dyDescent="0.25">
      <c r="A11" s="5" t="s">
        <v>16</v>
      </c>
      <c r="B11" s="5">
        <v>2800</v>
      </c>
      <c r="C11" s="5"/>
      <c r="D11" s="5"/>
      <c r="E11" s="5">
        <v>2200</v>
      </c>
      <c r="F11" s="5"/>
      <c r="G11" s="5"/>
      <c r="H11" s="5"/>
      <c r="I11" s="5">
        <v>5000</v>
      </c>
      <c r="J11" s="5"/>
      <c r="K11" s="5"/>
    </row>
    <row r="12" spans="1:16" x14ac:dyDescent="0.25">
      <c r="A12" s="7" t="s">
        <v>17</v>
      </c>
      <c r="B12" s="7">
        <v>9672</v>
      </c>
      <c r="C12" s="7"/>
      <c r="D12" s="7"/>
      <c r="E12" s="7">
        <v>7900</v>
      </c>
      <c r="F12" s="7"/>
      <c r="G12" s="7"/>
      <c r="H12" s="7"/>
      <c r="I12" s="7">
        <v>1000</v>
      </c>
      <c r="J12" s="7">
        <v>18572</v>
      </c>
      <c r="K12" s="7"/>
    </row>
    <row r="13" spans="1:16" x14ac:dyDescent="0.25">
      <c r="A13" s="19" t="s">
        <v>44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6" x14ac:dyDescent="0.25">
      <c r="A14" s="43" t="s">
        <v>45</v>
      </c>
      <c r="B14" s="44"/>
      <c r="C14" s="44"/>
      <c r="D14" s="44"/>
      <c r="E14" s="44"/>
      <c r="F14" s="44"/>
      <c r="G14" s="45"/>
      <c r="J14" s="7">
        <f>J19/J12</f>
        <v>24</v>
      </c>
    </row>
    <row r="15" spans="1:16" x14ac:dyDescent="0.25">
      <c r="A15" s="46" t="s">
        <v>46</v>
      </c>
      <c r="B15" s="47"/>
      <c r="C15" s="47"/>
      <c r="D15" s="47"/>
      <c r="E15" s="47"/>
      <c r="F15" s="47"/>
      <c r="G15" s="48"/>
      <c r="I15" s="5">
        <f>I19/I11</f>
        <v>228.8</v>
      </c>
    </row>
    <row r="16" spans="1:16" x14ac:dyDescent="0.25">
      <c r="A16" s="19" t="s">
        <v>61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3" x14ac:dyDescent="0.25">
      <c r="A17" s="9" t="s">
        <v>59</v>
      </c>
      <c r="B17" s="10">
        <f>B10</f>
        <v>90000000</v>
      </c>
      <c r="C17" s="10">
        <f>C8+C9</f>
        <v>187500000</v>
      </c>
      <c r="D17" s="10">
        <f>D8+D9</f>
        <v>145000000</v>
      </c>
      <c r="E17" s="10">
        <f t="shared" ref="E17:K17" si="1">E10</f>
        <v>60000000</v>
      </c>
      <c r="F17" s="10">
        <f>F8+F9</f>
        <v>175500000</v>
      </c>
      <c r="G17" s="10">
        <f t="shared" si="1"/>
        <v>35000000</v>
      </c>
      <c r="H17" s="10">
        <f t="shared" si="1"/>
        <v>30000000</v>
      </c>
      <c r="I17" s="10">
        <f t="shared" si="1"/>
        <v>1120000</v>
      </c>
      <c r="J17" s="10">
        <f t="shared" si="1"/>
        <v>445728</v>
      </c>
      <c r="K17" s="10">
        <f t="shared" si="1"/>
        <v>43500000</v>
      </c>
    </row>
    <row r="18" spans="1:13" x14ac:dyDescent="0.25">
      <c r="A18" s="9" t="s">
        <v>48</v>
      </c>
      <c r="B18" s="10">
        <f>J14*B12+I15*B11</f>
        <v>872768</v>
      </c>
      <c r="C18" s="10">
        <v>0</v>
      </c>
      <c r="D18" s="10">
        <v>0</v>
      </c>
      <c r="E18" s="10">
        <f>J14*E12+I15*E11</f>
        <v>692960</v>
      </c>
      <c r="F18" s="10">
        <v>0</v>
      </c>
      <c r="G18" s="10">
        <v>0</v>
      </c>
      <c r="H18" s="10">
        <v>0</v>
      </c>
      <c r="I18" s="10">
        <f>J14*I12</f>
        <v>24000</v>
      </c>
      <c r="J18" s="10">
        <v>0</v>
      </c>
      <c r="K18" s="10">
        <v>0</v>
      </c>
    </row>
    <row r="19" spans="1:13" x14ac:dyDescent="0.25">
      <c r="A19" s="9" t="s">
        <v>60</v>
      </c>
      <c r="B19" s="10">
        <f>B17+B18</f>
        <v>90872768</v>
      </c>
      <c r="C19" s="10">
        <f t="shared" ref="C19:K19" si="2">C17+C18</f>
        <v>187500000</v>
      </c>
      <c r="D19" s="10">
        <f t="shared" si="2"/>
        <v>145000000</v>
      </c>
      <c r="E19" s="10">
        <f t="shared" si="2"/>
        <v>60692960</v>
      </c>
      <c r="F19" s="10">
        <f t="shared" si="2"/>
        <v>175500000</v>
      </c>
      <c r="G19" s="10">
        <f t="shared" si="2"/>
        <v>35000000</v>
      </c>
      <c r="H19" s="10">
        <f t="shared" si="2"/>
        <v>30000000</v>
      </c>
      <c r="I19" s="10">
        <f t="shared" si="2"/>
        <v>1144000</v>
      </c>
      <c r="J19" s="10">
        <f t="shared" si="2"/>
        <v>445728</v>
      </c>
      <c r="K19" s="10">
        <f t="shared" si="2"/>
        <v>43500000</v>
      </c>
    </row>
    <row r="20" spans="1:13" ht="1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3" x14ac:dyDescent="0.25">
      <c r="A21" s="21" t="s">
        <v>42</v>
      </c>
      <c r="B21" s="19"/>
    </row>
    <row r="22" spans="1:13" x14ac:dyDescent="0.25">
      <c r="A22" s="8" t="s">
        <v>7</v>
      </c>
      <c r="B22" s="36" t="s">
        <v>0</v>
      </c>
      <c r="C22" s="37"/>
      <c r="D22" s="38"/>
      <c r="E22" s="41" t="s">
        <v>9</v>
      </c>
      <c r="F22" s="42"/>
      <c r="G22" s="34" t="s">
        <v>30</v>
      </c>
      <c r="H22" s="35"/>
      <c r="I22" s="8" t="s">
        <v>1</v>
      </c>
      <c r="J22" s="8" t="s">
        <v>2</v>
      </c>
      <c r="K22" s="8" t="s">
        <v>94</v>
      </c>
    </row>
    <row r="23" spans="1:13" x14ac:dyDescent="0.25">
      <c r="A23" s="8"/>
      <c r="B23" s="23"/>
      <c r="C23" s="23" t="s">
        <v>54</v>
      </c>
      <c r="D23" s="23" t="s">
        <v>55</v>
      </c>
      <c r="E23" s="24" t="s">
        <v>62</v>
      </c>
      <c r="F23" s="24" t="s">
        <v>56</v>
      </c>
      <c r="G23" s="8" t="s">
        <v>92</v>
      </c>
      <c r="H23" s="8" t="s">
        <v>93</v>
      </c>
      <c r="I23" s="8"/>
      <c r="J23" s="8"/>
      <c r="K23" s="8"/>
    </row>
    <row r="24" spans="1:13" x14ac:dyDescent="0.25">
      <c r="A24" s="1" t="s">
        <v>4</v>
      </c>
      <c r="B24" s="2"/>
      <c r="C24" s="2">
        <v>30000</v>
      </c>
      <c r="D24" s="2">
        <v>20000</v>
      </c>
      <c r="E24" s="2"/>
      <c r="F24" s="2">
        <v>30000</v>
      </c>
      <c r="G24" s="2"/>
      <c r="H24" s="2"/>
      <c r="I24" s="2"/>
      <c r="J24" s="2"/>
      <c r="K24" s="2"/>
    </row>
    <row r="25" spans="1:13" x14ac:dyDescent="0.25">
      <c r="A25" s="1" t="s">
        <v>5</v>
      </c>
      <c r="B25" s="2"/>
      <c r="C25" s="2">
        <v>30000</v>
      </c>
      <c r="D25" s="2">
        <v>15000</v>
      </c>
      <c r="E25" s="2"/>
      <c r="F25" s="2">
        <v>29500</v>
      </c>
      <c r="G25" s="2"/>
      <c r="H25" s="2"/>
      <c r="I25" s="2"/>
      <c r="J25" s="2"/>
      <c r="K25" s="2"/>
    </row>
    <row r="26" spans="1:13" x14ac:dyDescent="0.25">
      <c r="A26" s="1" t="s">
        <v>6</v>
      </c>
      <c r="B26" s="2"/>
      <c r="C26" s="2">
        <v>276000000</v>
      </c>
      <c r="D26" s="2">
        <v>162000000</v>
      </c>
      <c r="E26" s="2"/>
      <c r="F26" s="2">
        <v>287625000</v>
      </c>
      <c r="G26" s="2"/>
      <c r="H26" s="2"/>
      <c r="I26" s="2"/>
      <c r="J26" s="2"/>
      <c r="K26" s="2"/>
    </row>
    <row r="27" spans="1:13" x14ac:dyDescent="0.25">
      <c r="A27" s="1" t="s">
        <v>14</v>
      </c>
      <c r="B27" s="2"/>
      <c r="C27" s="2">
        <v>180000000</v>
      </c>
      <c r="D27" s="2">
        <v>140000000</v>
      </c>
      <c r="E27" s="2"/>
      <c r="F27" s="2">
        <v>168000000</v>
      </c>
      <c r="G27" s="2"/>
      <c r="H27" s="2"/>
      <c r="I27" s="2"/>
      <c r="J27" s="2"/>
      <c r="K27" s="2"/>
    </row>
    <row r="28" spans="1:13" x14ac:dyDescent="0.25">
      <c r="A28" s="1" t="s">
        <v>15</v>
      </c>
      <c r="B28" s="2"/>
      <c r="C28" s="2">
        <v>7500000</v>
      </c>
      <c r="D28" s="2">
        <v>5000000</v>
      </c>
      <c r="E28" s="2"/>
      <c r="F28" s="2">
        <v>7500000</v>
      </c>
      <c r="G28" s="2"/>
      <c r="H28" s="2"/>
      <c r="I28" s="2"/>
      <c r="J28" s="2"/>
      <c r="K28" s="2"/>
    </row>
    <row r="29" spans="1:13" x14ac:dyDescent="0.25">
      <c r="A29" s="9" t="s">
        <v>31</v>
      </c>
      <c r="B29" s="10">
        <v>92500000</v>
      </c>
      <c r="C29" s="10"/>
      <c r="D29" s="10"/>
      <c r="E29" s="10">
        <v>59100000</v>
      </c>
      <c r="F29" s="10"/>
      <c r="G29" s="10">
        <v>33000000</v>
      </c>
      <c r="H29" s="10">
        <v>30000000</v>
      </c>
      <c r="I29" s="10">
        <v>1200000</v>
      </c>
      <c r="J29" s="10">
        <v>464300</v>
      </c>
      <c r="K29" s="10">
        <v>43537500</v>
      </c>
    </row>
    <row r="30" spans="1:13" x14ac:dyDescent="0.25">
      <c r="A30" s="3" t="s">
        <v>16</v>
      </c>
      <c r="B30" s="2">
        <v>2900</v>
      </c>
      <c r="C30" s="2"/>
      <c r="D30" s="2"/>
      <c r="E30" s="2">
        <v>2100</v>
      </c>
      <c r="F30" s="2"/>
      <c r="G30" s="2"/>
      <c r="H30" s="2"/>
      <c r="I30" s="2">
        <v>5000</v>
      </c>
      <c r="J30" s="2"/>
      <c r="K30" s="2"/>
    </row>
    <row r="31" spans="1:13" x14ac:dyDescent="0.25">
      <c r="A31" s="3" t="s">
        <v>17</v>
      </c>
      <c r="B31" s="2">
        <v>9470</v>
      </c>
      <c r="C31" s="2"/>
      <c r="D31" s="2"/>
      <c r="E31" s="2">
        <v>8102</v>
      </c>
      <c r="F31" s="2"/>
      <c r="G31" s="2"/>
      <c r="H31" s="2"/>
      <c r="I31" s="2">
        <v>1000</v>
      </c>
      <c r="J31" s="2">
        <v>18572</v>
      </c>
      <c r="K31" s="2"/>
    </row>
    <row r="32" spans="1:13" x14ac:dyDescent="0.25">
      <c r="A32" s="19" t="s">
        <v>43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M32" s="22"/>
    </row>
    <row r="33" spans="1:11" x14ac:dyDescent="0.25">
      <c r="A33" s="6" t="s">
        <v>47</v>
      </c>
      <c r="J33" s="7">
        <f>J31*J14</f>
        <v>445728</v>
      </c>
    </row>
    <row r="34" spans="1:11" x14ac:dyDescent="0.25">
      <c r="A34" s="6" t="s">
        <v>48</v>
      </c>
      <c r="B34" s="7">
        <f>J14*B31</f>
        <v>227280</v>
      </c>
      <c r="E34" s="7">
        <f>J14*E31</f>
        <v>194448</v>
      </c>
      <c r="G34" s="7"/>
      <c r="H34" s="7"/>
      <c r="I34" s="7">
        <f>J14*I31</f>
        <v>24000</v>
      </c>
      <c r="J34" s="7"/>
      <c r="K34" s="7"/>
    </row>
    <row r="35" spans="1:11" x14ac:dyDescent="0.25">
      <c r="A35" s="19" t="s">
        <v>49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4" t="s">
        <v>47</v>
      </c>
      <c r="I36" s="5">
        <f>I15*I30</f>
        <v>1144000</v>
      </c>
    </row>
    <row r="37" spans="1:11" x14ac:dyDescent="0.25">
      <c r="A37" s="4" t="s">
        <v>48</v>
      </c>
      <c r="B37" s="5">
        <f>I15*B30</f>
        <v>663520</v>
      </c>
      <c r="E37" s="5">
        <f>I15*E30</f>
        <v>480480</v>
      </c>
      <c r="G37" s="5"/>
      <c r="H37" s="5"/>
      <c r="I37" s="5"/>
      <c r="J37" s="5"/>
      <c r="K37" s="5"/>
    </row>
    <row r="38" spans="1:11" ht="15" customHeight="1" x14ac:dyDescent="0.25"/>
    <row r="39" spans="1:11" x14ac:dyDescent="0.25">
      <c r="A39" t="s">
        <v>52</v>
      </c>
    </row>
    <row r="40" spans="1:11" ht="15" customHeight="1" x14ac:dyDescent="0.25">
      <c r="A40" s="8" t="s">
        <v>7</v>
      </c>
      <c r="B40" s="36" t="s">
        <v>0</v>
      </c>
      <c r="C40" s="37"/>
      <c r="D40" s="38"/>
      <c r="E40" s="39" t="s">
        <v>53</v>
      </c>
      <c r="F40" s="40"/>
      <c r="G40" s="34" t="s">
        <v>30</v>
      </c>
      <c r="H40" s="35"/>
      <c r="I40" s="8" t="s">
        <v>1</v>
      </c>
      <c r="J40" s="8" t="s">
        <v>2</v>
      </c>
      <c r="K40" s="8" t="s">
        <v>94</v>
      </c>
    </row>
    <row r="41" spans="1:11" x14ac:dyDescent="0.25">
      <c r="A41" s="8"/>
      <c r="B41" s="23" t="s">
        <v>62</v>
      </c>
      <c r="C41" s="23" t="s">
        <v>54</v>
      </c>
      <c r="D41" s="23" t="s">
        <v>55</v>
      </c>
      <c r="E41" s="24" t="s">
        <v>62</v>
      </c>
      <c r="F41" s="24" t="s">
        <v>56</v>
      </c>
      <c r="G41" s="8" t="s">
        <v>92</v>
      </c>
      <c r="H41" s="8" t="s">
        <v>93</v>
      </c>
      <c r="I41" s="8"/>
      <c r="J41" s="8"/>
      <c r="K41" s="8"/>
    </row>
    <row r="42" spans="1:11" x14ac:dyDescent="0.25">
      <c r="A42" s="1" t="s">
        <v>47</v>
      </c>
      <c r="B42" s="2">
        <f>N6*C24+O6*D24</f>
        <v>90872768</v>
      </c>
      <c r="C42" s="2">
        <f>(N4+N5)*C24</f>
        <v>187500000</v>
      </c>
      <c r="D42" s="2">
        <f>(O4+O5)*D24</f>
        <v>145000000</v>
      </c>
      <c r="E42" s="2">
        <f>P6*F24</f>
        <v>60692960</v>
      </c>
      <c r="F42" s="2">
        <f>(P4+P5)*F24</f>
        <v>175500000</v>
      </c>
      <c r="G42" s="2">
        <f>G19</f>
        <v>35000000</v>
      </c>
      <c r="H42" s="2">
        <f>H19</f>
        <v>30000000</v>
      </c>
      <c r="I42" s="2">
        <f>I36</f>
        <v>1144000</v>
      </c>
      <c r="J42" s="2">
        <f>J33</f>
        <v>445728</v>
      </c>
      <c r="K42" s="2">
        <f>K19</f>
        <v>43500000</v>
      </c>
    </row>
    <row r="43" spans="1:11" x14ac:dyDescent="0.25">
      <c r="A43" s="1" t="s">
        <v>57</v>
      </c>
      <c r="B43" s="2">
        <f>B29</f>
        <v>92500000</v>
      </c>
      <c r="C43" s="2">
        <f>C27+C28</f>
        <v>187500000</v>
      </c>
      <c r="D43" s="2">
        <f>D27+D28</f>
        <v>145000000</v>
      </c>
      <c r="E43" s="2">
        <f>E29</f>
        <v>59100000</v>
      </c>
      <c r="F43" s="2">
        <f>F27+F28</f>
        <v>175500000</v>
      </c>
      <c r="G43" s="2">
        <f>G29</f>
        <v>33000000</v>
      </c>
      <c r="H43" s="2">
        <f>H29</f>
        <v>30000000</v>
      </c>
      <c r="I43" s="2">
        <f>I29</f>
        <v>1200000</v>
      </c>
      <c r="J43" s="2">
        <f>J29</f>
        <v>464300</v>
      </c>
      <c r="K43" s="2">
        <f>K29</f>
        <v>43537500</v>
      </c>
    </row>
    <row r="44" spans="1:11" x14ac:dyDescent="0.25">
      <c r="A44" s="1" t="s">
        <v>58</v>
      </c>
      <c r="B44" s="2">
        <f>B34+B37</f>
        <v>890800</v>
      </c>
      <c r="C44" s="1">
        <v>0</v>
      </c>
      <c r="D44" s="1">
        <v>0</v>
      </c>
      <c r="E44" s="2">
        <f>E34+E37</f>
        <v>674928</v>
      </c>
      <c r="F44" s="1">
        <v>0</v>
      </c>
      <c r="G44" s="1">
        <v>0</v>
      </c>
      <c r="H44" s="1">
        <v>0</v>
      </c>
      <c r="I44" s="2">
        <f>I34</f>
        <v>24000</v>
      </c>
      <c r="J44" s="1">
        <v>0</v>
      </c>
      <c r="K44" s="1">
        <v>0</v>
      </c>
    </row>
    <row r="45" spans="1:11" x14ac:dyDescent="0.25">
      <c r="A45" s="27" t="s">
        <v>63</v>
      </c>
      <c r="B45" s="26">
        <f t="shared" ref="B45:I45" si="3">B42-B43-B44</f>
        <v>-2518032</v>
      </c>
      <c r="C45" s="26">
        <f t="shared" si="3"/>
        <v>0</v>
      </c>
      <c r="D45" s="26">
        <f t="shared" si="3"/>
        <v>0</v>
      </c>
      <c r="E45" s="26">
        <f t="shared" si="3"/>
        <v>918032</v>
      </c>
      <c r="F45" s="26">
        <f t="shared" si="3"/>
        <v>0</v>
      </c>
      <c r="G45" s="26">
        <f t="shared" si="3"/>
        <v>2000000</v>
      </c>
      <c r="H45" s="26">
        <f t="shared" si="3"/>
        <v>0</v>
      </c>
      <c r="I45" s="26">
        <f t="shared" si="3"/>
        <v>-80000</v>
      </c>
      <c r="J45" s="26">
        <f>J42-J43-J44</f>
        <v>-18572</v>
      </c>
      <c r="K45" s="26">
        <f>K42-K43-K44</f>
        <v>-37500</v>
      </c>
    </row>
    <row r="47" spans="1:11" x14ac:dyDescent="0.25">
      <c r="A47" s="18" t="s">
        <v>100</v>
      </c>
    </row>
    <row r="48" spans="1:11" x14ac:dyDescent="0.25">
      <c r="A48" t="s">
        <v>97</v>
      </c>
    </row>
    <row r="49" spans="1:5" x14ac:dyDescent="0.25">
      <c r="A49" t="s">
        <v>98</v>
      </c>
    </row>
    <row r="50" spans="1:5" x14ac:dyDescent="0.25">
      <c r="A50" s="8" t="s">
        <v>8</v>
      </c>
      <c r="B50" s="8" t="s">
        <v>82</v>
      </c>
      <c r="C50" s="23" t="s">
        <v>95</v>
      </c>
      <c r="D50" s="23" t="s">
        <v>96</v>
      </c>
      <c r="E50" s="24" t="s">
        <v>56</v>
      </c>
    </row>
    <row r="51" spans="1:5" x14ac:dyDescent="0.25">
      <c r="A51" s="1" t="s">
        <v>6</v>
      </c>
      <c r="B51" s="2">
        <f>C51+D51+E51</f>
        <v>725625000</v>
      </c>
      <c r="C51" s="2">
        <f>C26</f>
        <v>276000000</v>
      </c>
      <c r="D51" s="2">
        <f>D26</f>
        <v>162000000</v>
      </c>
      <c r="E51" s="2">
        <f>F26</f>
        <v>287625000</v>
      </c>
    </row>
    <row r="52" spans="1:5" x14ac:dyDescent="0.25">
      <c r="A52" s="3" t="s">
        <v>76</v>
      </c>
      <c r="B52" s="2">
        <f t="shared" ref="B52:B53" si="4">C52+D52+E52</f>
        <v>468825000</v>
      </c>
      <c r="C52" s="2">
        <f>(N4+N5)*C25</f>
        <v>187500000</v>
      </c>
      <c r="D52" s="2">
        <f>(O4+O5)*D25</f>
        <v>108750000</v>
      </c>
      <c r="E52" s="2">
        <f>(P4+P5)*F25</f>
        <v>172575000</v>
      </c>
    </row>
    <row r="53" spans="1:5" x14ac:dyDescent="0.25">
      <c r="A53" s="3" t="s">
        <v>70</v>
      </c>
      <c r="B53" s="2">
        <f t="shared" si="4"/>
        <v>141466901.86666667</v>
      </c>
      <c r="C53" s="2">
        <f>N6*C25</f>
        <v>54523660.799999997</v>
      </c>
      <c r="D53" s="2">
        <f>O6*D25</f>
        <v>27261830.399999999</v>
      </c>
      <c r="E53" s="2">
        <f>P6*F25</f>
        <v>59681410.666666672</v>
      </c>
    </row>
    <row r="54" spans="1:5" x14ac:dyDescent="0.25">
      <c r="A54" s="3" t="s">
        <v>71</v>
      </c>
      <c r="B54" s="2">
        <f>G19+H19</f>
        <v>65000000</v>
      </c>
      <c r="C54" s="2"/>
      <c r="D54" s="2"/>
      <c r="E54" s="2"/>
    </row>
    <row r="55" spans="1:5" x14ac:dyDescent="0.25">
      <c r="A55" s="3" t="s">
        <v>72</v>
      </c>
      <c r="B55" s="2">
        <f>K19</f>
        <v>43500000</v>
      </c>
      <c r="C55" s="2"/>
      <c r="D55" s="2"/>
      <c r="E55" s="2"/>
    </row>
    <row r="56" spans="1:5" x14ac:dyDescent="0.25">
      <c r="A56" s="25" t="s">
        <v>64</v>
      </c>
      <c r="B56" s="26">
        <f>B51-B52-B53-B54-B55</f>
        <v>6833098.1333333254</v>
      </c>
      <c r="C56" s="2"/>
      <c r="D56" s="2"/>
      <c r="E56" s="2"/>
    </row>
    <row r="57" spans="1:5" x14ac:dyDescent="0.25">
      <c r="A57" s="1" t="s">
        <v>65</v>
      </c>
      <c r="B57" s="2">
        <f>B45+C45+D45</f>
        <v>-2518032</v>
      </c>
      <c r="C57" s="2"/>
      <c r="D57" s="2"/>
      <c r="E57" s="2"/>
    </row>
    <row r="58" spans="1:5" x14ac:dyDescent="0.25">
      <c r="A58" s="1" t="s">
        <v>66</v>
      </c>
      <c r="B58" s="2">
        <f>E45+F45</f>
        <v>918032</v>
      </c>
      <c r="C58" s="2"/>
      <c r="D58" s="2"/>
      <c r="E58" s="2"/>
    </row>
    <row r="59" spans="1:5" x14ac:dyDescent="0.25">
      <c r="A59" s="1" t="s">
        <v>90</v>
      </c>
      <c r="B59" s="2">
        <f>G45</f>
        <v>2000000</v>
      </c>
      <c r="C59" s="2"/>
      <c r="D59" s="2"/>
      <c r="E59" s="2"/>
    </row>
    <row r="60" spans="1:5" x14ac:dyDescent="0.25">
      <c r="A60" s="1" t="s">
        <v>91</v>
      </c>
      <c r="B60" s="2">
        <f>H45</f>
        <v>0</v>
      </c>
      <c r="C60" s="2"/>
      <c r="D60" s="2"/>
      <c r="E60" s="2"/>
    </row>
    <row r="61" spans="1:5" x14ac:dyDescent="0.25">
      <c r="A61" s="1" t="s">
        <v>67</v>
      </c>
      <c r="B61" s="2">
        <f>I45</f>
        <v>-80000</v>
      </c>
      <c r="C61" s="2"/>
      <c r="D61" s="2"/>
      <c r="E61" s="2"/>
    </row>
    <row r="62" spans="1:5" x14ac:dyDescent="0.25">
      <c r="A62" s="1" t="s">
        <v>75</v>
      </c>
      <c r="B62" s="2">
        <f>J45</f>
        <v>-18572</v>
      </c>
      <c r="C62" s="2"/>
      <c r="D62" s="2"/>
      <c r="E62" s="2"/>
    </row>
    <row r="63" spans="1:5" x14ac:dyDescent="0.25">
      <c r="A63" s="1" t="s">
        <v>68</v>
      </c>
      <c r="B63" s="2">
        <f>K45</f>
        <v>-37500</v>
      </c>
      <c r="C63" s="2"/>
      <c r="D63" s="2"/>
      <c r="E63" s="2"/>
    </row>
    <row r="64" spans="1:5" x14ac:dyDescent="0.25">
      <c r="A64" s="27" t="s">
        <v>99</v>
      </c>
      <c r="B64" s="26">
        <f>SUM(B57:B63)</f>
        <v>263928</v>
      </c>
      <c r="C64" s="2"/>
      <c r="D64" s="2"/>
      <c r="E64" s="2"/>
    </row>
    <row r="65" spans="1:5" x14ac:dyDescent="0.25">
      <c r="A65" s="27" t="s">
        <v>69</v>
      </c>
      <c r="B65" s="26">
        <f>B56+B64</f>
        <v>7097026.1333333254</v>
      </c>
      <c r="C65" s="2"/>
      <c r="D65" s="2"/>
      <c r="E65" s="2"/>
    </row>
  </sheetData>
  <mergeCells count="11">
    <mergeCell ref="G3:H3"/>
    <mergeCell ref="G22:H22"/>
    <mergeCell ref="G40:H40"/>
    <mergeCell ref="B40:D40"/>
    <mergeCell ref="E40:F40"/>
    <mergeCell ref="B3:D3"/>
    <mergeCell ref="E3:F3"/>
    <mergeCell ref="B22:D22"/>
    <mergeCell ref="E22:F22"/>
    <mergeCell ref="A14:G14"/>
    <mergeCell ref="A15:G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/>
  </sheetViews>
  <sheetFormatPr defaultRowHeight="15" x14ac:dyDescent="0.25"/>
  <cols>
    <col min="1" max="1" width="38.42578125" customWidth="1"/>
    <col min="2" max="2" width="15" customWidth="1"/>
    <col min="3" max="3" width="16.28515625" bestFit="1" customWidth="1"/>
    <col min="4" max="10" width="15" customWidth="1"/>
  </cols>
  <sheetData>
    <row r="1" spans="1:5" x14ac:dyDescent="0.25">
      <c r="A1" s="18" t="s">
        <v>77</v>
      </c>
    </row>
    <row r="2" spans="1:5" x14ac:dyDescent="0.25">
      <c r="A2" s="20" t="s">
        <v>41</v>
      </c>
    </row>
    <row r="3" spans="1:5" x14ac:dyDescent="0.25">
      <c r="A3" s="8" t="s">
        <v>8</v>
      </c>
      <c r="B3" s="23" t="s">
        <v>54</v>
      </c>
      <c r="C3" s="23" t="s">
        <v>55</v>
      </c>
      <c r="D3" s="24" t="s">
        <v>56</v>
      </c>
      <c r="E3" s="8" t="s">
        <v>82</v>
      </c>
    </row>
    <row r="4" spans="1:5" x14ac:dyDescent="0.25">
      <c r="A4" s="1" t="s">
        <v>78</v>
      </c>
      <c r="B4" s="2">
        <v>30000</v>
      </c>
      <c r="C4" s="2">
        <v>15000</v>
      </c>
      <c r="D4" s="2">
        <v>30000</v>
      </c>
      <c r="E4" s="2"/>
    </row>
    <row r="5" spans="1:5" x14ac:dyDescent="0.25">
      <c r="A5" s="1" t="s">
        <v>81</v>
      </c>
      <c r="B5" s="2">
        <v>9200</v>
      </c>
      <c r="C5" s="2">
        <v>10800</v>
      </c>
      <c r="D5" s="2">
        <v>9750</v>
      </c>
      <c r="E5" s="2"/>
    </row>
    <row r="6" spans="1:5" x14ac:dyDescent="0.25">
      <c r="A6" s="1" t="s">
        <v>79</v>
      </c>
      <c r="B6" s="2">
        <v>276000000</v>
      </c>
      <c r="C6" s="2">
        <v>162000000</v>
      </c>
      <c r="D6" s="2">
        <v>292500000</v>
      </c>
      <c r="E6" s="2">
        <v>730500000</v>
      </c>
    </row>
    <row r="7" spans="1:5" x14ac:dyDescent="0.25">
      <c r="A7" s="28" t="s">
        <v>80</v>
      </c>
      <c r="B7" s="29"/>
      <c r="C7" s="29"/>
      <c r="D7" s="29"/>
      <c r="E7" s="29"/>
    </row>
    <row r="8" spans="1:5" x14ac:dyDescent="0.25">
      <c r="A8" s="30" t="s">
        <v>5</v>
      </c>
      <c r="B8" s="29">
        <v>18000</v>
      </c>
      <c r="C8" s="29">
        <v>10000</v>
      </c>
      <c r="D8" s="29">
        <v>11000</v>
      </c>
      <c r="E8" s="29"/>
    </row>
    <row r="9" spans="1:5" x14ac:dyDescent="0.25">
      <c r="A9" s="30" t="s">
        <v>6</v>
      </c>
      <c r="B9" s="29">
        <v>165600000</v>
      </c>
      <c r="C9" s="29">
        <v>108000000</v>
      </c>
      <c r="D9" s="29">
        <v>107250000</v>
      </c>
      <c r="E9" s="29">
        <v>380850000</v>
      </c>
    </row>
    <row r="10" spans="1:5" x14ac:dyDescent="0.25">
      <c r="A10" s="31" t="s">
        <v>83</v>
      </c>
      <c r="B10" s="7"/>
      <c r="C10" s="7"/>
      <c r="D10" s="7"/>
      <c r="E10" s="7"/>
    </row>
    <row r="11" spans="1:5" x14ac:dyDescent="0.25">
      <c r="A11" s="6" t="s">
        <v>5</v>
      </c>
      <c r="B11" s="7">
        <v>12000</v>
      </c>
      <c r="C11" s="7">
        <v>5000</v>
      </c>
      <c r="D11" s="7">
        <v>19000</v>
      </c>
      <c r="E11" s="7"/>
    </row>
    <row r="12" spans="1:5" x14ac:dyDescent="0.25">
      <c r="A12" s="6" t="s">
        <v>6</v>
      </c>
      <c r="B12" s="7">
        <v>110400000</v>
      </c>
      <c r="C12" s="7">
        <v>54000000</v>
      </c>
      <c r="D12" s="7">
        <v>185250000</v>
      </c>
      <c r="E12" s="7">
        <v>349650000</v>
      </c>
    </row>
    <row r="13" spans="1:5" x14ac:dyDescent="0.25">
      <c r="A13" s="19"/>
      <c r="B13" s="19"/>
      <c r="C13" s="19"/>
      <c r="D13" s="19"/>
      <c r="E13" s="19"/>
    </row>
    <row r="14" spans="1:5" x14ac:dyDescent="0.25">
      <c r="A14" s="21" t="s">
        <v>42</v>
      </c>
    </row>
    <row r="15" spans="1:5" x14ac:dyDescent="0.25">
      <c r="A15" s="8" t="s">
        <v>8</v>
      </c>
      <c r="B15" s="23" t="s">
        <v>54</v>
      </c>
      <c r="C15" s="23" t="s">
        <v>55</v>
      </c>
      <c r="D15" s="24" t="s">
        <v>56</v>
      </c>
      <c r="E15" s="8" t="s">
        <v>82</v>
      </c>
    </row>
    <row r="16" spans="1:5" x14ac:dyDescent="0.25">
      <c r="A16" s="1" t="s">
        <v>78</v>
      </c>
      <c r="B16" s="2">
        <v>30000</v>
      </c>
      <c r="C16" s="2">
        <v>15000</v>
      </c>
      <c r="D16" s="2">
        <v>29500</v>
      </c>
      <c r="E16" s="2"/>
    </row>
    <row r="17" spans="1:7" x14ac:dyDescent="0.25">
      <c r="A17" s="1" t="s">
        <v>79</v>
      </c>
      <c r="B17" s="2">
        <v>276000000</v>
      </c>
      <c r="C17" s="2">
        <v>162000000</v>
      </c>
      <c r="D17" s="2">
        <v>287625000</v>
      </c>
      <c r="E17" s="2">
        <v>725625000</v>
      </c>
    </row>
    <row r="18" spans="1:7" x14ac:dyDescent="0.25">
      <c r="A18" s="28" t="s">
        <v>80</v>
      </c>
      <c r="B18" s="29"/>
      <c r="C18" s="29"/>
      <c r="D18" s="29"/>
      <c r="E18" s="29"/>
    </row>
    <row r="19" spans="1:7" x14ac:dyDescent="0.25">
      <c r="A19" s="30" t="s">
        <v>5</v>
      </c>
      <c r="B19" s="29">
        <v>19000</v>
      </c>
      <c r="C19" s="29">
        <v>10000</v>
      </c>
      <c r="D19" s="29">
        <v>11000</v>
      </c>
      <c r="E19" s="29"/>
    </row>
    <row r="20" spans="1:7" x14ac:dyDescent="0.25">
      <c r="A20" s="30" t="s">
        <v>6</v>
      </c>
      <c r="B20" s="29">
        <v>174800000</v>
      </c>
      <c r="C20" s="29">
        <v>108000000</v>
      </c>
      <c r="D20" s="29">
        <v>107250000</v>
      </c>
      <c r="E20" s="29">
        <v>390050000</v>
      </c>
    </row>
    <row r="21" spans="1:7" ht="15" customHeight="1" x14ac:dyDescent="0.25">
      <c r="A21" s="31" t="s">
        <v>83</v>
      </c>
      <c r="B21" s="7"/>
      <c r="C21" s="7"/>
      <c r="D21" s="7"/>
      <c r="E21" s="7"/>
    </row>
    <row r="22" spans="1:7" x14ac:dyDescent="0.25">
      <c r="A22" s="6" t="s">
        <v>5</v>
      </c>
      <c r="B22" s="7">
        <v>11000</v>
      </c>
      <c r="C22" s="7">
        <v>5000</v>
      </c>
      <c r="D22" s="7">
        <v>18500</v>
      </c>
      <c r="E22" s="7"/>
    </row>
    <row r="23" spans="1:7" x14ac:dyDescent="0.25">
      <c r="A23" s="6" t="s">
        <v>6</v>
      </c>
      <c r="B23" s="7">
        <v>101200000</v>
      </c>
      <c r="C23" s="7">
        <v>54000000</v>
      </c>
      <c r="D23" s="7">
        <v>180375000</v>
      </c>
      <c r="E23" s="7">
        <v>335575000</v>
      </c>
    </row>
    <row r="25" spans="1:7" x14ac:dyDescent="0.25">
      <c r="A25" t="s">
        <v>84</v>
      </c>
    </row>
    <row r="26" spans="1:7" x14ac:dyDescent="0.25">
      <c r="A26" s="8" t="s">
        <v>7</v>
      </c>
      <c r="B26" s="49" t="s">
        <v>85</v>
      </c>
      <c r="C26" s="50"/>
      <c r="D26" s="51"/>
      <c r="E26" s="52" t="s">
        <v>86</v>
      </c>
      <c r="F26" s="53"/>
      <c r="G26" s="54"/>
    </row>
    <row r="27" spans="1:7" x14ac:dyDescent="0.25">
      <c r="A27" s="8" t="s">
        <v>8</v>
      </c>
      <c r="B27" s="23" t="s">
        <v>54</v>
      </c>
      <c r="C27" s="23" t="s">
        <v>55</v>
      </c>
      <c r="D27" s="24" t="s">
        <v>56</v>
      </c>
      <c r="E27" s="23" t="s">
        <v>54</v>
      </c>
      <c r="F27" s="23" t="s">
        <v>55</v>
      </c>
      <c r="G27" s="24" t="s">
        <v>56</v>
      </c>
    </row>
    <row r="28" spans="1:7" x14ac:dyDescent="0.25">
      <c r="A28" s="1" t="s">
        <v>87</v>
      </c>
      <c r="B28" s="29">
        <f>B9</f>
        <v>165600000</v>
      </c>
      <c r="C28" s="29">
        <f t="shared" ref="C28:D28" si="0">C9</f>
        <v>108000000</v>
      </c>
      <c r="D28" s="29">
        <f t="shared" si="0"/>
        <v>107250000</v>
      </c>
      <c r="E28" s="7">
        <f>B12</f>
        <v>110400000</v>
      </c>
      <c r="F28" s="7">
        <f t="shared" ref="F28:G28" si="1">C12</f>
        <v>54000000</v>
      </c>
      <c r="G28" s="7">
        <f t="shared" si="1"/>
        <v>185250000</v>
      </c>
    </row>
    <row r="29" spans="1:7" x14ac:dyDescent="0.25">
      <c r="A29" s="1" t="s">
        <v>88</v>
      </c>
      <c r="B29" s="29">
        <f>B20</f>
        <v>174800000</v>
      </c>
      <c r="C29" s="29">
        <f t="shared" ref="C29:D29" si="2">C20</f>
        <v>108000000</v>
      </c>
      <c r="D29" s="29">
        <f t="shared" si="2"/>
        <v>107250000</v>
      </c>
      <c r="E29" s="7">
        <f>B23</f>
        <v>101200000</v>
      </c>
      <c r="F29" s="7">
        <f t="shared" ref="F29:G29" si="3">C23</f>
        <v>54000000</v>
      </c>
      <c r="G29" s="7">
        <f t="shared" si="3"/>
        <v>180375000</v>
      </c>
    </row>
    <row r="30" spans="1:7" x14ac:dyDescent="0.25">
      <c r="A30" s="27" t="s">
        <v>89</v>
      </c>
      <c r="B30" s="32">
        <f>B29-B28</f>
        <v>9200000</v>
      </c>
      <c r="C30" s="32">
        <f t="shared" ref="C30:G30" si="4">C29-C28</f>
        <v>0</v>
      </c>
      <c r="D30" s="32">
        <f t="shared" si="4"/>
        <v>0</v>
      </c>
      <c r="E30" s="33">
        <f t="shared" si="4"/>
        <v>-9200000</v>
      </c>
      <c r="F30" s="33">
        <f t="shared" si="4"/>
        <v>0</v>
      </c>
      <c r="G30" s="33">
        <f t="shared" si="4"/>
        <v>-4875000</v>
      </c>
    </row>
    <row r="38" ht="15" customHeight="1" x14ac:dyDescent="0.25"/>
  </sheetData>
  <mergeCells count="2">
    <mergeCell ref="B26:D26"/>
    <mergeCell ref="E26:G2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DB413-7573-45B5-BA14-8ADD5DD65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9A9847-4637-4245-B511-BF42D24465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BA7CD0-C132-418F-869C-B87B722BB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Oceneni internich vykonu skut.N</vt:lpstr>
      <vt:lpstr>Oceneni internich vykonu PSN</vt:lpstr>
      <vt:lpstr>Hodnoceni vynosovych stredisek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2020-11-17T15:47:49Z</dcterms:created>
  <dcterms:modified xsi:type="dcterms:W3CDTF">2021-08-25T12:26:00Z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